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<sst xmlns="http://schemas.openxmlformats.org/spreadsheetml/2006/main" count="1866" uniqueCount="396">
  <si>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</si>
  <si>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</si>
  <si>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</si>
  <si>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</si>
  <si>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</si>
  <si>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</si>
  <si>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>«______»____________________ 200__г.</t>
  </si>
  <si>
    <t xml:space="preserve">Объект: </t>
  </si>
  <si>
    <t>(Локальный сметный расчет)</t>
  </si>
  <si>
    <t>на замена секций бойлера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</si>
  <si>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</si>
  <si>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</si>
  <si>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</si>
  <si>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</si>
  <si>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</si>
  <si>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</si>
  <si>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</si>
  <si>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Текущая стоимость: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</si>
  <si>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</si>
  <si>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</si>
  <si>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</si>
  <si>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</si>
  <si>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</si>
  <si>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</si>
  <si>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</si>
  <si>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</si>
  <si>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</si>
  <si>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</si>
  <si>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</si>
  <si>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</si>
  <si>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</si>
  <si>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</si>
  <si>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Е18-02-002-2
(Демонтаж) Установка секций водоподогревателей скоростных поверхностью нагрева одной секции, м2, до: 8, секция</t>
  </si>
  <si>
    <t>sum</t>
  </si>
  <si>
    <t>IsZPR</t>
  </si>
  <si>
    <t>sum_b</t>
  </si>
  <si>
    <t>IsZPM</t>
  </si>
  <si>
    <t xml:space="preserve">   Вычт.ресурсы:  С101-1522:[ М-(15.56=10660.00*0.00146) ];  С300-0039:[ М-(17.86=12670.00*0.00141) ];  С541-0063:[ М-(4.06=2030.00*0.002) ];  С541-0064:[ М-(6.50=3250.00*0.002) ]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</si>
  <si>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</si>
  <si>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</si>
  <si>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</si>
  <si>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</si>
  <si>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</si>
  <si>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С999-9950 Ненормируемые материалы от зарплаты основных рабочих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</si>
  <si>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</si>
  <si>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</si>
  <si>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</si>
  <si>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</si>
  <si>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</si>
  <si>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</si>
  <si>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</si>
  <si>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</si>
  <si>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</si>
  <si>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</si>
  <si>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</si>
  <si>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</si>
  <si>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</si>
  <si>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</si>
  <si>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</si>
  <si>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</si>
  <si>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Е18-02-002-2
Установка секций водоподогревателей скоростных поверхностью нагрева одной секции, м2, до: 8, секция</t>
  </si>
  <si>
    <t>3.</t>
  </si>
  <si>
    <t>С300-9002-259
Секции водоподогревателя  разъемные с калачом: № 10, поверхность нагрева секции, м2 6,9, шт.</t>
  </si>
  <si>
    <t>4.</t>
  </si>
  <si>
    <t>Е26-01-009-1Б
Изоляция горячих поверхностей трубопроводов матами: минераловатными марок 75, 100, плитами минераловатными на синтетическом связующем марки 75, м3</t>
  </si>
  <si>
    <t>Объем: 0.39+0.23</t>
  </si>
  <si>
    <t>5.</t>
  </si>
  <si>
    <t>С104-0525
Теплоизоляционные изделия &lt;URSA&gt;: Маты М15Б с бумагой, м3</t>
  </si>
  <si>
    <t>Объем: 0.62*1.54</t>
  </si>
  <si>
    <t>6.</t>
  </si>
  <si>
    <t>Е26-01-054-3
Оклеивание поверхности изоляции: тканями стеклянными, хлопчатобумажными на клеях ПВА, 100 м2</t>
  </si>
  <si>
    <t>Объем: 10+7.5</t>
  </si>
  <si>
    <t>7.</t>
  </si>
  <si>
    <t>С104-0088
Ткань стеклянная конструкционная: Т-10, Т-10п (ГОСТ 19170-73*), 1000 м2</t>
  </si>
  <si>
    <t>Объем: 17.5*1.2</t>
  </si>
  <si>
    <t>8.</t>
  </si>
  <si>
    <t>Е15-04-041-6
Окраска по металлу за 2 раза кузбасским лаком: труб, 100 м2</t>
  </si>
  <si>
    <t>9.</t>
  </si>
  <si>
    <t>Е65-14-3
Разборка трубопроводов из водогазопроводных труб в зданиях и сооружениях на сварке диаметром до 50 мм, 100 м</t>
  </si>
  <si>
    <t>10.</t>
  </si>
  <si>
    <t>Е16-02-005-1Б
Прокладка трубопроводов отопления и водоснабжения из стальных электросварных труб диаметром, мм: 32х2, м</t>
  </si>
  <si>
    <t>11.</t>
  </si>
  <si>
    <t>Е16-07-003-4
Врезки в действующие внутренние сети трубопроводов отопления и водоснабжения диаметром, мм: 32, врезка</t>
  </si>
  <si>
    <t>12.</t>
  </si>
  <si>
    <t>Е65-3-13
Снятие задвижек диаметром до 100 мм, 100 шт.</t>
  </si>
  <si>
    <t>13.</t>
  </si>
  <si>
    <t>Е16-05-001-3А
Установка задвижки 30ч6бр на трубопроводах из стальных труб, диаметром, мм: 80, шт.</t>
  </si>
  <si>
    <t>14.</t>
  </si>
  <si>
    <t>Е65-14-4
Разборка трубопроводов из водогазопроводных труб в зданиях и сооружениях на сварке диаметром до 100 мм, 100 м</t>
  </si>
  <si>
    <t>15.</t>
  </si>
  <si>
    <t>Е16-02-005-4
Прокладка трубопроводов отопления и водоснабжения из стальных электросварных труб диаметром, мм: 89х3,5, м</t>
  </si>
  <si>
    <t>16.</t>
  </si>
  <si>
    <t>Е65-3-14
Снятие задвижек диаметром до 200 мм, 100 шт.</t>
  </si>
  <si>
    <t>17.</t>
  </si>
  <si>
    <t>Е16-05-001-5А
Установка задвижки 30ч6бр на трубопроводах из стальных труб, диаметром, мм: 150, шт.</t>
  </si>
  <si>
    <t>18.</t>
  </si>
  <si>
    <t>Е16-07-003-8
Врезки в действующие внутренние сети трубопроводов отопления и водоснабжения диаметром, мм: 100, врезка</t>
  </si>
  <si>
    <t>19.</t>
  </si>
  <si>
    <t>Е18-07-001-2А
Демонтаж манометров: с трехходовым краном ОБМ1-160, комплект</t>
  </si>
  <si>
    <t>20.</t>
  </si>
  <si>
    <t>Е18-07-001-2А
Установка манометров: с трехходовым краном ОБМ1-160, комплект</t>
  </si>
  <si>
    <t>21.</t>
  </si>
  <si>
    <t>Е65-13-2
Демонтаж грязевиков, 100 шт.</t>
  </si>
  <si>
    <t>22.</t>
  </si>
  <si>
    <t>Е18-06-002-8
Установка грязевиков из стальных труб, наружным диаметром патрубков, мм, до: 273, шт.</t>
  </si>
  <si>
    <t>23.</t>
  </si>
  <si>
    <t>Е16-05-001-3
Демонтаж клапанов обратных на трубопроводах из стальных труб диаметром, мм, до: 100, шт.</t>
  </si>
  <si>
    <t xml:space="preserve">   Начисления: Н3= 0.4, Н4= 0.4, Н5= 0.4, Н48= 0</t>
  </si>
  <si>
    <t>24.</t>
  </si>
  <si>
    <t>Е16-05-001-3
Установка клапанов обратных на трубопроводах из стальных труб диаметром, мм, до: 100, шт.</t>
  </si>
  <si>
    <t>25.</t>
  </si>
  <si>
    <t>С300-9002-894
Клапаны обратные 16ч6бр давлением 1.6МПа (16 кгс/см2), диаметром, мм: 100, шт.</t>
  </si>
  <si>
    <t>26.</t>
  </si>
  <si>
    <t>С300-0986
Фланцы стальные плоские приварные из стали ВСт3сп2, ВСт3сп3; давлением 1,6 МПа (16 кгс/см2), диаметром, мм: 100, шт.</t>
  </si>
  <si>
    <t>27.</t>
  </si>
  <si>
    <t>Е16-02-006-5А
Демонтаж трубопроводов обвязки котлов, водонагревателей и насосов из стальных бесшовных и электросварных труб диаметром, мм, до: 159х4,5, м</t>
  </si>
  <si>
    <t>28.</t>
  </si>
  <si>
    <t>Е16-02-006-5А
Прокладка трубопроводов обвязки котлов, водонагревателей и насосов из стальных бесшовных и электросварных труб диаметром, мм, до: 159х4,5, м</t>
  </si>
  <si>
    <t>29.</t>
  </si>
  <si>
    <t>Е16-02-007-4
Демонтаж фланцевых соединений на стальных трубопроводах диаметром, мм: 100, соединение</t>
  </si>
  <si>
    <t>30.</t>
  </si>
  <si>
    <t>Е16-02-007-4
Установка фланцевых соединений на стальных трубопроводах диаметром, мм: 100, соединение</t>
  </si>
  <si>
    <t>31.</t>
  </si>
  <si>
    <t>Е65-5-1
Смена вентилей и клапанов обратных муфтовых диаметром до: 20 мм, 100 шт.</t>
  </si>
  <si>
    <t>32.</t>
  </si>
  <si>
    <t>С300-9002-74
Вентили проходные муфтовые 15Б1п для воды и пара, давлением 1,6 МПа (16 кгс/см2), диаметром, мм: 15, шт.</t>
  </si>
  <si>
    <t>33.</t>
  </si>
  <si>
    <t>Е16-07-005-1
Гидравлическое испытание трубопроводов систем отопления, водопровода и горячего водоснабжения диаметром, мм, до: 50, 100 м</t>
  </si>
  <si>
    <t>34.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</si>
  <si>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</si>
  <si>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35.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</si>
  <si>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</si>
  <si>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36.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</si>
  <si>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</si>
  <si>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</si>
  <si>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</si>
  <si>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</si>
  <si>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</si>
  <si>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</si>
  <si>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</si>
  <si>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</si>
  <si>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</si>
  <si>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</si>
  <si>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</si>
  <si>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</si>
  <si>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</si>
  <si>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</si>
  <si>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</si>
  <si>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</si>
  <si>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</si>
  <si>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</si>
  <si>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</si>
  <si>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</si>
  <si>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</si>
  <si>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</si>
  <si>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</si>
  <si>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(%=90 - по стр. 4, 6; %=95 - по стр. 8)</t>
  </si>
  <si>
    <t>.   СМЕТНАЯ ПРИБЫЛЬ - (%=60 - по стр. 4, 6; %=47 - по стр. 8)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</si>
  <si>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</si>
  <si>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</si>
  <si>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</si>
  <si>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</si>
  <si>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 (%=3 - по стр. 1-3, 9-34)</t>
  </si>
  <si>
    <t>.   НАКЛАДНЫЕ РАСХОДЫ - (%=115 - по стр. 1, 2, 10, 11, 13, 15, 17-20, 22-24, 27-30, 33, 34; %=74 - по стр. 9, 12, 14, 16, 21; %=103 - по стр. 31)</t>
  </si>
  <si>
    <t>.   СМЕТНАЯ ПРИБЫЛЬ - (%=71 - по стр. 1, 2, 10, 11, 13, 15, 17-20, 22-24, 27-30, 33, 34; %=50 - по стр. 9, 12, 14, 16, 21; %=60 - по стр. 31)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</si>
  <si>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</si>
  <si>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</si>
  <si>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</si>
  <si>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</si>
  <si>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</si>
  <si>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</si>
  <si>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</si>
  <si>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</si>
  <si>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</si>
  <si>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</si>
  <si>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</si>
  <si>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</si>
  <si>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</si>
  <si>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</si>
  <si>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</si>
  <si>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</si>
  <si>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</si>
  <si>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</si>
  <si>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</si>
  <si>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</si>
  <si>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</si>
  <si>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</si>
  <si>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</si>
  <si>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</si>
  <si>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</si>
  <si>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 коэфф. удорожания МВК прот.№1 от 05.02.2010г.</t>
  </si>
  <si>
    <t>НДС</t>
  </si>
  <si>
    <t>ВСЕГО ПО СМЕТЕ С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</si>
  <si>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</si>
  <si>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</si>
  <si>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</si>
  <si>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</si>
  <si>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</si>
  <si>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</si>
  <si>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</si>
  <si>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</si>
  <si>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</si>
  <si>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</si>
  <si>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</si>
  <si>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</si>
  <si>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</si>
  <si>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</si>
  <si>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</si>
  <si>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</si>
  <si>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</si>
  <si>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</si>
  <si>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</si>
  <si>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</si>
  <si>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</si>
  <si>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</si>
  <si>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</si>
  <si>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</si>
  <si>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</si>
  <si>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</si>
  <si>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</si>
  <si>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</si>
  <si>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</si>
  <si>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</si>
  <si>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</si>
  <si>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524/09 * 524/09 * 524/09. &gt;</t>
  </si>
  <si>
    <t xml:space="preserve">          замена секций бойлера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</si>
  <si>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</si>
  <si>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</si>
  <si>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</si>
  <si>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</si>
  <si>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</si>
  <si>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</si>
  <si>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</si>
  <si>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</si>
  <si>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</si>
  <si>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</si>
  <si>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</si>
  <si>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</si>
  <si>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</si>
  <si>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</si>
  <si>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</si>
  <si>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</si>
  <si>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</si>
  <si>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</si>
  <si>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</si>
  <si>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</si>
  <si>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</si>
  <si>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</si>
  <si>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</si>
  <si>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</si>
  <si>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</si>
  <si>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</si>
  <si>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</si>
  <si>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</si>
  <si>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</si>
  <si>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</si>
  <si>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</si>
  <si>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</si>
  <si>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</si>
  <si>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</si>
  <si>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</si>
  <si>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</si>
  <si>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</si>
  <si>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</si>
  <si>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</si>
  <si>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</si>
  <si>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</si>
  <si>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</si>
  <si>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</si>
  <si>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</si>
  <si>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</si>
  <si>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</si>
  <si>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</si>
  <si>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</si>
  <si>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</si>
  <si>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</si>
  <si>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</si>
  <si>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</si>
  <si>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</si>
  <si>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</si>
  <si>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</si>
  <si>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</si>
  <si>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</si>
  <si>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</si>
  <si>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</si>
  <si>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</si>
  <si>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</si>
  <si>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</si>
  <si>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</si>
  <si>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</si>
  <si>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</si>
  <si>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</si>
  <si>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</si>
  <si>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</si>
  <si>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</si>
  <si>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</si>
  <si>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</si>
  <si>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</si>
  <si>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</si>
  <si>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</si>
  <si>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</si>
  <si>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</si>
  <si>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</si>
  <si>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</si>
  <si>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</si>
  <si>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</si>
  <si>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</si>
  <si>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</si>
  <si>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</si>
  <si>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</si>
  <si>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</si>
  <si>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</si>
  <si>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</si>
  <si>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</si>
  <si>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</si>
  <si>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</si>
  <si>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</si>
  <si>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</si>
  <si>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</si>
  <si>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</si>
  <si>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</si>
  <si>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</si>
  <si>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</si>
  <si>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</si>
  <si>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</si>
  <si>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</si>
  <si>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</si>
  <si>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</si>
  <si>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</si>
  <si>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</si>
  <si>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</si>
  <si>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</si>
  <si>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</si>
  <si>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</si>
  <si>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</si>
  <si>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</si>
  <si>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. СДАЧА И ИСПЫТАНИЕ -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</si>
  <si>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</si>
  <si>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</si>
  <si>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</si>
  <si>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</si>
  <si>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</si>
  <si>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</si>
  <si>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</si>
  <si>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</si>
  <si>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</si>
  <si>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</si>
  <si>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</si>
  <si>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</si>
  <si>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</si>
  <si>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</si>
  <si>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</si>
  <si>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</si>
  <si>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</si>
  <si>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</si>
  <si>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</si>
  <si>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</si>
  <si>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</si>
  <si>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</si>
  <si>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</si>
  <si>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</si>
  <si>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</si>
  <si>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</si>
  <si>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</si>
  <si>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</si>
  <si>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</si>
  <si>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</si>
  <si>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</si>
  <si>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</si>
  <si>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</si>
  <si>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</si>
  <si>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</si>
  <si>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</si>
  <si>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</si>
  <si>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</si>
  <si>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</si>
  <si>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</si>
  <si>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</si>
  <si>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</si>
  <si>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s</t>
  </si>
  <si>
    <t>77</t>
  </si>
  <si>
    <t>78</t>
  </si>
  <si>
    <t>79</t>
  </si>
  <si>
    <t>80</t>
  </si>
  <si>
    <t>k</t>
  </si>
  <si>
    <t>81</t>
  </si>
  <si>
    <t>%</t>
  </si>
  <si>
    <t>82</t>
  </si>
  <si>
    <t>83</t>
  </si>
  <si>
    <t xml:space="preserve">ЛОКАЛЬНАЯ СМЕТА </t>
  </si>
  <si>
    <t>Глобальные начисления: Н21(Сдача и испытание)= 3%</t>
  </si>
  <si>
    <t xml:space="preserve">   Начисления: Н3(ЭМ)= 0.4, Н4(ЗПМ)= 0.4, Н5(ОЗП)= 0.4</t>
  </si>
  <si>
    <t xml:space="preserve">   Начисления: Н3(ЭМ)= 1.25, Н4(ЗПМ)= 1.25, Н5(ОЗП)= 1.15</t>
  </si>
  <si>
    <t xml:space="preserve">   Начисления: Н5(ОЗП)= 0.4, Н48(М)= 0</t>
  </si>
  <si>
    <t xml:space="preserve">   Начисления: Н5(ОЗП)= 1.15</t>
  </si>
  <si>
    <t xml:space="preserve">   Начисления: Н3(ЭМ)= 0.4, Н4(ЗПМ)= 0.4, Н5(ОЗП)= 0.4, Н48(М)= 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</si>
</sst>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.00;\-#,##0.00;#,##0.00"/>
    <numFmt numFmtId="169" formatCode="#,##0.00000000;\-#,##0.00000000;#,##0.00000000"/>
    <numFmt numFmtId="170" formatCode="#,##0.00######################"/>
    <numFmt numFmtId="171" formatCode="#,##0.00_ ;\-#,##0.00\ "/>
  </numFmts>
  <fonts count="2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8"/>
      <color indexed="10"/>
      <name val="Verdana"/>
      <family val="0"/>
    </font>
    <font>
      <b/>
      <sz val="8"/>
      <color indexed="10"/>
      <name val="Verdana"/>
      <family val="0"/>
    </font>
    <font>
      <b/>
      <u val="single"/>
      <sz val="8"/>
      <color indexed="10"/>
      <name val="Verdana"/>
      <family val="0"/>
    </font>
    <font>
      <u val="single"/>
      <sz val="8"/>
      <color indexed="10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</cellStyleXfs>
  <cellXfs count="72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6" borderId="0" xfId="0" applyNumberFormat="1" applyFont="1" applyFill="1" applyBorder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6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right" vertical="top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7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8" fontId="0" fillId="0" borderId="0" xfId="0" applyNumberFormat="1" applyFont="1" applyAlignment="1">
      <alignment horizontal="right" vertical="top"/>
    </xf>
    <xf numFmtId="49" fontId="2" fillId="6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167" fontId="23" fillId="0" borderId="0" xfId="0" applyNumberFormat="1" applyFont="1" applyAlignment="1">
      <alignment horizontal="right" vertical="top" wrapText="1"/>
    </xf>
    <xf numFmtId="167" fontId="24" fillId="0" borderId="0" xfId="0" applyNumberFormat="1" applyFont="1" applyAlignment="1">
      <alignment horizontal="right" vertical="top"/>
    </xf>
    <xf numFmtId="167" fontId="25" fillId="0" borderId="0" xfId="0" applyNumberFormat="1" applyFont="1" applyAlignment="1">
      <alignment horizontal="right" vertical="top"/>
    </xf>
    <xf numFmtId="167" fontId="24" fillId="0" borderId="0" xfId="0" applyNumberFormat="1" applyFont="1" applyAlignment="1">
      <alignment horizontal="right" vertical="top"/>
    </xf>
    <xf numFmtId="164" fontId="23" fillId="0" borderId="0" xfId="0" applyNumberFormat="1" applyFont="1" applyAlignment="1">
      <alignment horizontal="right" vertical="top" wrapText="1"/>
    </xf>
    <xf numFmtId="167" fontId="26" fillId="0" borderId="0" xfId="0" applyNumberFormat="1" applyFont="1" applyAlignment="1">
      <alignment horizontal="right" vertical="top" wrapText="1"/>
    </xf>
    <xf numFmtId="164" fontId="25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793"/>
  <sheetViews>
    <sheetView tabSelected="1" zoomScalePageLayoutView="0" workbookViewId="0" topLeftCell="A650">
      <selection activeCell="F779" sqref="F779"/>
    </sheetView>
  </sheetViews>
  <sheetFormatPr defaultColWidth="9.140625" defaultRowHeight="10.5"/>
  <cols>
    <col min="1" max="1" width="4.140625" style="1" customWidth="1"/>
    <col min="2" max="2" width="46.421875" style="1" customWidth="1"/>
    <col min="3" max="3" width="12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8" t="s">
        <v>1</v>
      </c>
      <c r="B3" s="38"/>
      <c r="C3" s="38"/>
      <c r="D3" s="38"/>
      <c r="F3" s="38" t="s">
        <v>2</v>
      </c>
      <c r="G3" s="38"/>
      <c r="H3" s="38"/>
      <c r="I3" s="38"/>
    </row>
    <row r="4" spans="1:9" ht="10.5">
      <c r="A4" s="39" t="s">
        <v>3</v>
      </c>
      <c r="B4" s="39"/>
      <c r="C4" s="36"/>
      <c r="D4" s="5" t="s">
        <v>4</v>
      </c>
      <c r="F4" s="39" t="s">
        <v>3</v>
      </c>
      <c r="G4" s="39"/>
      <c r="H4" s="36"/>
      <c r="I4" s="5" t="s">
        <v>4</v>
      </c>
    </row>
    <row r="5" spans="1:9" ht="10.5">
      <c r="A5" s="40"/>
      <c r="B5" s="40"/>
      <c r="C5" s="40"/>
      <c r="D5" s="40"/>
      <c r="F5" s="40"/>
      <c r="G5" s="40"/>
      <c r="H5" s="40"/>
      <c r="I5" s="40"/>
    </row>
    <row r="6" spans="1:9" ht="10.5">
      <c r="A6" s="40"/>
      <c r="B6" s="40"/>
      <c r="C6" s="40"/>
      <c r="D6" s="40"/>
      <c r="F6" s="40"/>
      <c r="G6" s="40"/>
      <c r="H6" s="40"/>
      <c r="I6" s="40"/>
    </row>
    <row r="7" spans="1:9" ht="10.5">
      <c r="A7" s="39" t="s">
        <v>5</v>
      </c>
      <c r="B7" s="39"/>
      <c r="C7" s="39"/>
      <c r="D7" s="39"/>
      <c r="F7" s="39" t="s">
        <v>5</v>
      </c>
      <c r="G7" s="39"/>
      <c r="H7" s="39"/>
      <c r="I7" s="39"/>
    </row>
    <row r="8" spans="1:9" ht="10.5">
      <c r="A8" s="40"/>
      <c r="B8" s="40"/>
      <c r="C8" s="40"/>
      <c r="D8" s="40"/>
      <c r="F8" s="40"/>
      <c r="G8" s="40"/>
      <c r="H8" s="40"/>
      <c r="I8" s="40"/>
    </row>
    <row r="9" spans="1:9" ht="10.5">
      <c r="A9" s="39" t="s">
        <v>6</v>
      </c>
      <c r="B9" s="39"/>
      <c r="C9" s="39"/>
      <c r="D9" s="39"/>
      <c r="F9" s="39" t="s">
        <v>6</v>
      </c>
      <c r="G9" s="39"/>
      <c r="H9" s="39"/>
      <c r="I9" s="39"/>
    </row>
    <row r="12" spans="2:3" ht="10.5">
      <c r="B12" s="6" t="s">
        <v>7</v>
      </c>
      <c r="C12" s="7"/>
    </row>
    <row r="13" spans="1:10" ht="10.5">
      <c r="A13" s="42" t="s">
        <v>389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0.5">
      <c r="A14" s="44" t="s">
        <v>8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0.5">
      <c r="A15" s="44" t="s">
        <v>9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41" t="str">
        <f>TEXT((F776)/1000,"# ##0"&amp;GetSeparator()&amp;"000")</f>
        <v> 57,248</v>
      </c>
      <c r="I17" s="41"/>
      <c r="J17" s="9" t="s">
        <v>13</v>
      </c>
    </row>
    <row r="18" spans="7:10" ht="10.5">
      <c r="G18" s="6" t="s">
        <v>14</v>
      </c>
      <c r="H18" s="41" t="str">
        <f>TEXT((J786)/1000,"# ##0"&amp;GetSeparator()&amp;"000")</f>
        <v> 0,258</v>
      </c>
      <c r="I18" s="41"/>
      <c r="J18" s="9" t="s">
        <v>15</v>
      </c>
    </row>
    <row r="19" spans="7:10" ht="10.5">
      <c r="G19" s="6" t="s">
        <v>16</v>
      </c>
      <c r="H19" s="41" t="str">
        <f>TEXT((F783)/1000,"# ##0"&amp;GetSeparator()&amp;"000")</f>
        <v> 3,057</v>
      </c>
      <c r="I19" s="41"/>
      <c r="J19" s="9" t="s">
        <v>13</v>
      </c>
    </row>
    <row r="20" spans="7:10" ht="10.5">
      <c r="G20" s="6" t="s">
        <v>17</v>
      </c>
      <c r="H20" s="41" t="e">
        <f>TEXT((#REF!)/1000,"# ##0"&amp;GetSeparator()&amp;"000")</f>
        <v>#REF!</v>
      </c>
      <c r="I20" s="41"/>
      <c r="J20" s="9" t="s">
        <v>13</v>
      </c>
    </row>
    <row r="21" spans="1:10" ht="10.5">
      <c r="A21" s="50" t="s">
        <v>18</v>
      </c>
      <c r="B21" s="50"/>
      <c r="C21" s="50"/>
      <c r="D21" s="50"/>
      <c r="E21" s="50"/>
      <c r="F21" s="50"/>
      <c r="G21" s="50"/>
      <c r="H21" s="50"/>
      <c r="I21" s="50"/>
      <c r="J21" s="50"/>
    </row>
    <row r="22" ht="4.5" customHeight="1"/>
    <row r="23" spans="1:10" ht="33" customHeight="1">
      <c r="A23" s="47" t="s">
        <v>19</v>
      </c>
      <c r="B23" s="47" t="s">
        <v>20</v>
      </c>
      <c r="C23" s="47" t="s">
        <v>21</v>
      </c>
      <c r="D23" s="45" t="s">
        <v>22</v>
      </c>
      <c r="E23" s="46"/>
      <c r="F23" s="45" t="s">
        <v>23</v>
      </c>
      <c r="G23" s="49"/>
      <c r="H23" s="46"/>
      <c r="I23" s="45" t="s">
        <v>24</v>
      </c>
      <c r="J23" s="46"/>
    </row>
    <row r="24" spans="1:10" ht="10.5" customHeight="1">
      <c r="A24" s="52"/>
      <c r="B24" s="52"/>
      <c r="C24" s="52"/>
      <c r="D24" s="10" t="s">
        <v>25</v>
      </c>
      <c r="E24" s="10" t="s">
        <v>26</v>
      </c>
      <c r="F24" s="47" t="s">
        <v>25</v>
      </c>
      <c r="G24" s="47" t="s">
        <v>27</v>
      </c>
      <c r="H24" s="10" t="s">
        <v>26</v>
      </c>
      <c r="I24" s="45" t="s">
        <v>28</v>
      </c>
      <c r="J24" s="46"/>
    </row>
    <row r="25" spans="1:10" ht="21.75" customHeight="1">
      <c r="A25" s="48"/>
      <c r="B25" s="48"/>
      <c r="C25" s="48"/>
      <c r="D25" s="10" t="s">
        <v>27</v>
      </c>
      <c r="E25" s="10" t="s">
        <v>29</v>
      </c>
      <c r="F25" s="48"/>
      <c r="G25" s="48"/>
      <c r="H25" s="10" t="s">
        <v>29</v>
      </c>
      <c r="I25" s="10" t="s">
        <v>30</v>
      </c>
      <c r="J25" s="10" t="s">
        <v>25</v>
      </c>
    </row>
    <row r="26" spans="1:10" ht="10.5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</row>
    <row r="27" ht="10.5">
      <c r="B27" s="9" t="s">
        <v>390</v>
      </c>
    </row>
    <row r="28" spans="1:14" ht="10.5">
      <c r="A28" s="39" t="s">
        <v>31</v>
      </c>
      <c r="B28" s="38" t="s">
        <v>32</v>
      </c>
      <c r="C28" s="40">
        <v>3</v>
      </c>
      <c r="D28" s="12">
        <f>'Базовые цены за единицу'!B6</f>
        <v>38.38</v>
      </c>
      <c r="E28" s="12">
        <f>'Базовые цены за единицу'!D6</f>
        <v>19.73</v>
      </c>
      <c r="F28" s="51">
        <f>'Базовые цены с учетом расхода'!B6</f>
        <v>115.14</v>
      </c>
      <c r="G28" s="65">
        <f>'Базовые цены с учетом расхода'!C6</f>
        <v>49.89</v>
      </c>
      <c r="H28" s="12">
        <f>'Базовые цены с учетом расхода'!D6</f>
        <v>59.19</v>
      </c>
      <c r="I28" s="14">
        <v>1.46672</v>
      </c>
      <c r="J28" s="14">
        <f>'Базовые цены с учетом расхода'!I6</f>
        <v>4.40016</v>
      </c>
      <c r="K28" s="1" t="s">
        <v>33</v>
      </c>
      <c r="L28" s="1" t="s">
        <v>34</v>
      </c>
      <c r="N28" s="51">
        <f>'Базовые цены с учетом расхода'!F6</f>
        <v>6.06</v>
      </c>
    </row>
    <row r="29" spans="1:14" ht="43.5" customHeight="1">
      <c r="A29" s="40"/>
      <c r="B29" s="38"/>
      <c r="C29" s="40"/>
      <c r="D29" s="13">
        <f>'Базовые цены за единицу'!C6</f>
        <v>16.63</v>
      </c>
      <c r="E29" s="13">
        <f>'Базовые цены за единицу'!E6</f>
        <v>0.54</v>
      </c>
      <c r="F29" s="51"/>
      <c r="G29" s="65"/>
      <c r="H29" s="13">
        <f>'Базовые цены с учетом расхода'!E6</f>
        <v>1.62</v>
      </c>
      <c r="I29" s="1">
        <v>0.032</v>
      </c>
      <c r="J29" s="1">
        <f>'Базовые цены с учетом расхода'!K6</f>
        <v>0.096</v>
      </c>
      <c r="K29" s="1" t="s">
        <v>35</v>
      </c>
      <c r="L29" s="1" t="s">
        <v>36</v>
      </c>
      <c r="N29" s="51"/>
    </row>
    <row r="30" spans="2:10" ht="10.5">
      <c r="B30" s="53" t="s">
        <v>37</v>
      </c>
      <c r="C30" s="53"/>
      <c r="D30" s="53"/>
      <c r="E30" s="53"/>
      <c r="F30" s="53"/>
      <c r="G30" s="53"/>
      <c r="H30" s="53"/>
      <c r="I30" s="53"/>
      <c r="J30" s="53"/>
    </row>
    <row r="31" ht="10.5">
      <c r="B31" s="15" t="s">
        <v>391</v>
      </c>
    </row>
    <row r="32" spans="2:6" ht="10.5" hidden="1">
      <c r="B32" s="16" t="s">
        <v>38</v>
      </c>
      <c r="F32" s="1">
        <v>49.89</v>
      </c>
    </row>
    <row r="33" spans="2:6" ht="10.5" hidden="1">
      <c r="B33" s="16" t="s">
        <v>39</v>
      </c>
      <c r="F33" s="1">
        <v>59.19</v>
      </c>
    </row>
    <row r="34" spans="2:6" ht="10.5" hidden="1">
      <c r="B34" s="16" t="s">
        <v>40</v>
      </c>
      <c r="F34" s="1">
        <v>1.62</v>
      </c>
    </row>
    <row r="35" spans="2:6" ht="10.5" hidden="1">
      <c r="B35" s="16" t="s">
        <v>41</v>
      </c>
      <c r="F35" s="1">
        <v>6.06</v>
      </c>
    </row>
    <row r="36" ht="21" hidden="1">
      <c r="B36" s="16" t="s">
        <v>42</v>
      </c>
    </row>
    <row r="37" ht="21" hidden="1">
      <c r="B37" s="16" t="s">
        <v>43</v>
      </c>
    </row>
    <row r="38" ht="10.5" hidden="1">
      <c r="B38" s="16" t="s">
        <v>44</v>
      </c>
    </row>
    <row r="39" ht="21" hidden="1">
      <c r="B39" s="16" t="s">
        <v>45</v>
      </c>
    </row>
    <row r="40" ht="10.5" hidden="1">
      <c r="B40" s="16" t="s">
        <v>46</v>
      </c>
    </row>
    <row r="41" spans="2:12" ht="10.5" hidden="1">
      <c r="B41" s="16" t="s">
        <v>47</v>
      </c>
      <c r="C41" s="1">
        <v>115</v>
      </c>
      <c r="F41" s="17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59.24</v>
      </c>
      <c r="L41" s="4" t="s">
        <v>48</v>
      </c>
    </row>
    <row r="42" spans="2:12" ht="10.5" hidden="1">
      <c r="B42" s="16" t="s">
        <v>49</v>
      </c>
      <c r="C42" s="1">
        <v>115</v>
      </c>
      <c r="F42" s="17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  <v>57.36</v>
      </c>
      <c r="L42" s="4" t="s">
        <v>50</v>
      </c>
    </row>
    <row r="43" spans="2:12" ht="10.5" hidden="1">
      <c r="B43" s="16" t="s">
        <v>51</v>
      </c>
      <c r="C43" s="1">
        <v>115</v>
      </c>
      <c r="F43" s="17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  <v>1.89</v>
      </c>
      <c r="L43" s="4" t="s">
        <v>52</v>
      </c>
    </row>
    <row r="44" spans="2:12" ht="10.5" hidden="1">
      <c r="B44" s="16" t="s">
        <v>53</v>
      </c>
      <c r="C44" s="1">
        <v>71</v>
      </c>
      <c r="F44" s="17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36.57</v>
      </c>
      <c r="L44" s="4" t="s">
        <v>54</v>
      </c>
    </row>
    <row r="45" spans="2:12" ht="10.5" hidden="1">
      <c r="B45" s="16" t="s">
        <v>55</v>
      </c>
      <c r="C45" s="1">
        <v>71</v>
      </c>
      <c r="F45" s="17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  <v>35.43</v>
      </c>
      <c r="L45" s="4" t="s">
        <v>56</v>
      </c>
    </row>
    <row r="46" spans="2:12" ht="10.5" hidden="1">
      <c r="B46" s="16" t="s">
        <v>57</v>
      </c>
      <c r="C46" s="1">
        <v>71</v>
      </c>
      <c r="F46" s="17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  <v>1.14</v>
      </c>
      <c r="L46" s="4" t="s">
        <v>58</v>
      </c>
    </row>
    <row r="47" spans="1:10" ht="10.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4" ht="10.5">
      <c r="A48" s="39" t="s">
        <v>59</v>
      </c>
      <c r="B48" s="38" t="s">
        <v>60</v>
      </c>
      <c r="C48" s="40">
        <v>3</v>
      </c>
      <c r="D48" s="12">
        <f>'Базовые цены за единицу'!B7</f>
        <v>155.47</v>
      </c>
      <c r="E48" s="12">
        <f>'Базовые цены за единицу'!D7</f>
        <v>61.65</v>
      </c>
      <c r="F48" s="51">
        <f>'Базовые цены с учетом расхода'!B7</f>
        <v>466.41</v>
      </c>
      <c r="G48" s="65">
        <f>'Базовые цены с учетом расхода'!C7</f>
        <v>143.46</v>
      </c>
      <c r="H48" s="12">
        <f>'Базовые цены с учетом расхода'!D7</f>
        <v>184.95</v>
      </c>
      <c r="I48" s="14">
        <v>4.21682</v>
      </c>
      <c r="J48" s="14">
        <f>'Базовые цены с учетом расхода'!I7</f>
        <v>12.65046</v>
      </c>
      <c r="K48" s="1" t="s">
        <v>33</v>
      </c>
      <c r="L48" s="1" t="s">
        <v>34</v>
      </c>
      <c r="N48" s="51">
        <f>'Базовые цены с учетом расхода'!F7</f>
        <v>138</v>
      </c>
    </row>
    <row r="49" spans="1:14" ht="33" customHeight="1">
      <c r="A49" s="40"/>
      <c r="B49" s="38"/>
      <c r="C49" s="40"/>
      <c r="D49" s="13">
        <f>'Базовые цены за единицу'!C7</f>
        <v>47.82</v>
      </c>
      <c r="E49" s="13">
        <f>'Базовые цены за единицу'!E7</f>
        <v>1.69</v>
      </c>
      <c r="F49" s="51"/>
      <c r="G49" s="65"/>
      <c r="H49" s="13">
        <f>'Базовые цены с учетом расхода'!E7</f>
        <v>5.07</v>
      </c>
      <c r="I49" s="1">
        <v>0.1</v>
      </c>
      <c r="J49" s="1">
        <f>'Базовые цены с учетом расхода'!K7</f>
        <v>0.3</v>
      </c>
      <c r="K49" s="1" t="s">
        <v>35</v>
      </c>
      <c r="L49" s="1" t="s">
        <v>36</v>
      </c>
      <c r="N49" s="51"/>
    </row>
    <row r="50" ht="10.5">
      <c r="B50" s="15" t="s">
        <v>392</v>
      </c>
    </row>
    <row r="51" spans="2:6" ht="10.5" hidden="1">
      <c r="B51" s="16" t="s">
        <v>38</v>
      </c>
      <c r="F51" s="1">
        <v>143.46</v>
      </c>
    </row>
    <row r="52" spans="2:6" ht="10.5" hidden="1">
      <c r="B52" s="16" t="s">
        <v>39</v>
      </c>
      <c r="F52" s="1">
        <v>184.95</v>
      </c>
    </row>
    <row r="53" spans="2:6" ht="10.5" hidden="1">
      <c r="B53" s="16" t="s">
        <v>40</v>
      </c>
      <c r="F53" s="1">
        <v>5.07</v>
      </c>
    </row>
    <row r="54" spans="2:6" ht="10.5" hidden="1">
      <c r="B54" s="16" t="s">
        <v>41</v>
      </c>
      <c r="F54" s="1">
        <v>138</v>
      </c>
    </row>
    <row r="55" ht="21" hidden="1">
      <c r="B55" s="16" t="s">
        <v>42</v>
      </c>
    </row>
    <row r="56" ht="21" hidden="1">
      <c r="B56" s="16" t="s">
        <v>43</v>
      </c>
    </row>
    <row r="57" ht="10.5" hidden="1">
      <c r="B57" s="16" t="s">
        <v>44</v>
      </c>
    </row>
    <row r="58" ht="21" hidden="1">
      <c r="B58" s="16" t="s">
        <v>45</v>
      </c>
    </row>
    <row r="59" ht="10.5" hidden="1">
      <c r="B59" s="16" t="s">
        <v>46</v>
      </c>
    </row>
    <row r="60" spans="2:12" ht="10.5" hidden="1">
      <c r="B60" s="16" t="s">
        <v>47</v>
      </c>
      <c r="C60" s="1">
        <v>115</v>
      </c>
      <c r="F60" s="17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170.81</v>
      </c>
      <c r="L60" s="4" t="s">
        <v>48</v>
      </c>
    </row>
    <row r="61" spans="2:12" ht="10.5" hidden="1">
      <c r="B61" s="16" t="s">
        <v>49</v>
      </c>
      <c r="C61" s="1">
        <v>115</v>
      </c>
      <c r="F61" s="17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  <v>164.97</v>
      </c>
      <c r="L61" s="4" t="s">
        <v>50</v>
      </c>
    </row>
    <row r="62" spans="2:12" ht="10.5" hidden="1">
      <c r="B62" s="16" t="s">
        <v>51</v>
      </c>
      <c r="C62" s="1">
        <v>115</v>
      </c>
      <c r="F62" s="17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  <v>5.85</v>
      </c>
      <c r="L62" s="4" t="s">
        <v>52</v>
      </c>
    </row>
    <row r="63" spans="2:12" ht="10.5" hidden="1">
      <c r="B63" s="16" t="s">
        <v>53</v>
      </c>
      <c r="C63" s="1">
        <v>71</v>
      </c>
      <c r="F63" s="17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105.46</v>
      </c>
      <c r="L63" s="4" t="s">
        <v>54</v>
      </c>
    </row>
    <row r="64" spans="2:12" ht="10.5" hidden="1">
      <c r="B64" s="16" t="s">
        <v>55</v>
      </c>
      <c r="C64" s="1">
        <v>71</v>
      </c>
      <c r="F64" s="17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  <v>101.85</v>
      </c>
      <c r="L64" s="4" t="s">
        <v>56</v>
      </c>
    </row>
    <row r="65" spans="2:12" ht="10.5" hidden="1">
      <c r="B65" s="16" t="s">
        <v>57</v>
      </c>
      <c r="C65" s="1">
        <v>71</v>
      </c>
      <c r="F65" s="17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  <v>3.6</v>
      </c>
      <c r="L65" s="4" t="s">
        <v>58</v>
      </c>
    </row>
    <row r="66" spans="1:10" ht="10.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4" ht="10.5">
      <c r="A67" s="39" t="s">
        <v>61</v>
      </c>
      <c r="B67" s="38" t="s">
        <v>62</v>
      </c>
      <c r="C67" s="40">
        <v>3</v>
      </c>
      <c r="D67" s="12">
        <f>'Базовые цены за единицу'!B8</f>
        <v>9170</v>
      </c>
      <c r="E67" s="12">
        <f>'Базовые цены за единицу'!D8</f>
        <v>0</v>
      </c>
      <c r="F67" s="51">
        <f>'Базовые цены с учетом расхода'!B8</f>
        <v>27510</v>
      </c>
      <c r="G67" s="51">
        <f>'Базовые цены с учетом расхода'!C8</f>
        <v>0</v>
      </c>
      <c r="H67" s="12">
        <f>'Базовые цены с учетом расхода'!D8</f>
        <v>0</v>
      </c>
      <c r="I67" s="14"/>
      <c r="J67" s="14">
        <f>'Базовые цены с учетом расхода'!I8</f>
        <v>0</v>
      </c>
      <c r="K67" s="1" t="s">
        <v>33</v>
      </c>
      <c r="L67" s="1" t="s">
        <v>34</v>
      </c>
      <c r="N67" s="51">
        <f>'Базовые цены с учетом расхода'!F8</f>
        <v>27510</v>
      </c>
    </row>
    <row r="68" spans="1:14" ht="33" customHeight="1">
      <c r="A68" s="40"/>
      <c r="B68" s="38"/>
      <c r="C68" s="40"/>
      <c r="D68" s="13">
        <f>'Базовые цены за единицу'!C8</f>
        <v>0</v>
      </c>
      <c r="E68" s="13">
        <f>'Базовые цены за единицу'!E8</f>
        <v>0</v>
      </c>
      <c r="F68" s="51"/>
      <c r="G68" s="51"/>
      <c r="H68" s="13">
        <f>'Базовые цены с учетом расхода'!E8</f>
        <v>0</v>
      </c>
      <c r="J68" s="1">
        <f>'Базовые цены с учетом расхода'!K8</f>
        <v>0</v>
      </c>
      <c r="K68" s="1" t="s">
        <v>35</v>
      </c>
      <c r="L68" s="1" t="s">
        <v>36</v>
      </c>
      <c r="N68" s="51"/>
    </row>
    <row r="69" ht="10.5" hidden="1">
      <c r="B69" s="16" t="s">
        <v>38</v>
      </c>
    </row>
    <row r="70" ht="10.5" hidden="1">
      <c r="B70" s="16" t="s">
        <v>39</v>
      </c>
    </row>
    <row r="71" ht="10.5" hidden="1">
      <c r="B71" s="16" t="s">
        <v>40</v>
      </c>
    </row>
    <row r="72" spans="2:6" ht="10.5" hidden="1">
      <c r="B72" s="16" t="s">
        <v>41</v>
      </c>
      <c r="F72" s="1">
        <v>27510</v>
      </c>
    </row>
    <row r="73" ht="21" hidden="1">
      <c r="B73" s="16" t="s">
        <v>42</v>
      </c>
    </row>
    <row r="74" ht="21" hidden="1">
      <c r="B74" s="16" t="s">
        <v>43</v>
      </c>
    </row>
    <row r="75" ht="10.5" hidden="1">
      <c r="B75" s="16" t="s">
        <v>44</v>
      </c>
    </row>
    <row r="76" ht="21" hidden="1">
      <c r="B76" s="16" t="s">
        <v>45</v>
      </c>
    </row>
    <row r="77" ht="10.5" hidden="1">
      <c r="B77" s="16" t="s">
        <v>46</v>
      </c>
    </row>
    <row r="78" spans="2:12" ht="10.5" hidden="1">
      <c r="B78" s="16" t="s">
        <v>47</v>
      </c>
      <c r="F78" s="17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78" s="4" t="s">
        <v>48</v>
      </c>
    </row>
    <row r="79" spans="2:12" ht="10.5" hidden="1">
      <c r="B79" s="16" t="s">
        <v>49</v>
      </c>
      <c r="F79" s="17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</c>
      <c r="L79" s="4" t="s">
        <v>50</v>
      </c>
    </row>
    <row r="80" spans="2:12" ht="10.5" hidden="1">
      <c r="B80" s="16" t="s">
        <v>51</v>
      </c>
      <c r="F80" s="17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</c>
      <c r="L80" s="4" t="s">
        <v>52</v>
      </c>
    </row>
    <row r="81" spans="2:12" ht="10.5" hidden="1">
      <c r="B81" s="16" t="s">
        <v>53</v>
      </c>
      <c r="F81" s="17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81" s="4" t="s">
        <v>54</v>
      </c>
    </row>
    <row r="82" spans="2:12" ht="10.5" hidden="1">
      <c r="B82" s="16" t="s">
        <v>55</v>
      </c>
      <c r="F82" s="17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</c>
      <c r="L82" s="4" t="s">
        <v>56</v>
      </c>
    </row>
    <row r="83" spans="2:12" ht="10.5" hidden="1">
      <c r="B83" s="16" t="s">
        <v>57</v>
      </c>
      <c r="F83" s="17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</c>
      <c r="L83" s="4" t="s">
        <v>58</v>
      </c>
    </row>
    <row r="84" spans="1:10" ht="10.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4" ht="10.5">
      <c r="A85" s="39" t="s">
        <v>63</v>
      </c>
      <c r="B85" s="38" t="s">
        <v>64</v>
      </c>
      <c r="C85" s="40">
        <v>0.62</v>
      </c>
      <c r="D85" s="12">
        <f>'Базовые цены за единицу'!B9</f>
        <v>823.58</v>
      </c>
      <c r="E85" s="12">
        <f>'Базовые цены за единицу'!D9</f>
        <v>78.64</v>
      </c>
      <c r="F85" s="51">
        <f>'Базовые цены с учетом расхода'!B9</f>
        <v>510.62</v>
      </c>
      <c r="G85" s="65">
        <f>'Базовые цены с учетом расхода'!C9</f>
        <v>166.12</v>
      </c>
      <c r="H85" s="12">
        <f>'Базовые цены с учетом расхода'!D9</f>
        <v>48.76</v>
      </c>
      <c r="I85" s="14">
        <v>21.6775</v>
      </c>
      <c r="J85" s="14">
        <f>'Базовые цены с учетом расхода'!I9</f>
        <v>13.44005</v>
      </c>
      <c r="K85" s="1" t="s">
        <v>33</v>
      </c>
      <c r="L85" s="1" t="s">
        <v>34</v>
      </c>
      <c r="N85" s="51">
        <f>'Базовые цены с учетом расхода'!F9</f>
        <v>295.74</v>
      </c>
    </row>
    <row r="86" spans="1:14" ht="43.5" customHeight="1">
      <c r="A86" s="40"/>
      <c r="B86" s="38"/>
      <c r="C86" s="40"/>
      <c r="D86" s="13">
        <f>'Базовые цены за единицу'!C9</f>
        <v>267.94</v>
      </c>
      <c r="E86" s="13">
        <f>'Базовые цены за единицу'!E9</f>
        <v>0</v>
      </c>
      <c r="F86" s="51"/>
      <c r="G86" s="65"/>
      <c r="H86" s="13">
        <f>'Базовые цены с учетом расхода'!E9</f>
        <v>0</v>
      </c>
      <c r="J86" s="1">
        <f>'Базовые цены с учетом расхода'!K9</f>
        <v>0</v>
      </c>
      <c r="K86" s="1" t="s">
        <v>35</v>
      </c>
      <c r="L86" s="1" t="s">
        <v>36</v>
      </c>
      <c r="N86" s="51"/>
    </row>
    <row r="87" ht="10.5">
      <c r="B87" s="19" t="s">
        <v>65</v>
      </c>
    </row>
    <row r="88" ht="10.5">
      <c r="B88" s="15" t="s">
        <v>392</v>
      </c>
    </row>
    <row r="89" spans="2:6" ht="10.5" hidden="1">
      <c r="B89" s="16" t="s">
        <v>38</v>
      </c>
      <c r="F89" s="1">
        <v>166.12</v>
      </c>
    </row>
    <row r="90" spans="2:6" ht="10.5" hidden="1">
      <c r="B90" s="16" t="s">
        <v>39</v>
      </c>
      <c r="F90" s="1">
        <v>48.76</v>
      </c>
    </row>
    <row r="91" ht="10.5" hidden="1">
      <c r="B91" s="16" t="s">
        <v>40</v>
      </c>
    </row>
    <row r="92" spans="2:6" ht="10.5" hidden="1">
      <c r="B92" s="16" t="s">
        <v>41</v>
      </c>
      <c r="F92" s="1">
        <v>295.74</v>
      </c>
    </row>
    <row r="93" ht="21" hidden="1">
      <c r="B93" s="16" t="s">
        <v>42</v>
      </c>
    </row>
    <row r="94" ht="21" hidden="1">
      <c r="B94" s="16" t="s">
        <v>43</v>
      </c>
    </row>
    <row r="95" ht="10.5" hidden="1">
      <c r="B95" s="16" t="s">
        <v>44</v>
      </c>
    </row>
    <row r="96" ht="21" hidden="1">
      <c r="B96" s="16" t="s">
        <v>45</v>
      </c>
    </row>
    <row r="97" ht="10.5" hidden="1">
      <c r="B97" s="16" t="s">
        <v>46</v>
      </c>
    </row>
    <row r="98" spans="2:12" ht="10.5" hidden="1">
      <c r="B98" s="16" t="s">
        <v>47</v>
      </c>
      <c r="C98" s="1">
        <v>90</v>
      </c>
      <c r="F98" s="17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149.51</v>
      </c>
      <c r="L98" s="4" t="s">
        <v>48</v>
      </c>
    </row>
    <row r="99" spans="2:12" ht="10.5" hidden="1">
      <c r="B99" s="16" t="s">
        <v>49</v>
      </c>
      <c r="C99" s="1">
        <v>90</v>
      </c>
      <c r="F99" s="17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149.51</v>
      </c>
      <c r="L99" s="4" t="s">
        <v>50</v>
      </c>
    </row>
    <row r="100" spans="2:12" ht="10.5" hidden="1">
      <c r="B100" s="16" t="s">
        <v>51</v>
      </c>
      <c r="F100" s="17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</c>
      <c r="L100" s="4" t="s">
        <v>52</v>
      </c>
    </row>
    <row r="101" spans="2:12" ht="10.5" hidden="1">
      <c r="B101" s="16" t="s">
        <v>53</v>
      </c>
      <c r="C101" s="1">
        <v>60</v>
      </c>
      <c r="F101" s="17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99.67</v>
      </c>
      <c r="L101" s="4" t="s">
        <v>54</v>
      </c>
    </row>
    <row r="102" spans="2:12" ht="10.5" hidden="1">
      <c r="B102" s="16" t="s">
        <v>55</v>
      </c>
      <c r="C102" s="1">
        <v>60</v>
      </c>
      <c r="F102" s="17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99.67</v>
      </c>
      <c r="L102" s="4" t="s">
        <v>56</v>
      </c>
    </row>
    <row r="103" spans="2:12" ht="10.5" hidden="1">
      <c r="B103" s="16" t="s">
        <v>57</v>
      </c>
      <c r="F103" s="17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</c>
      <c r="L103" s="4" t="s">
        <v>58</v>
      </c>
    </row>
    <row r="104" spans="1:10" ht="10.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4" ht="10.5">
      <c r="A105" s="39" t="s">
        <v>66</v>
      </c>
      <c r="B105" s="38" t="s">
        <v>67</v>
      </c>
      <c r="C105" s="40">
        <v>0.9548</v>
      </c>
      <c r="D105" s="12">
        <f>'Базовые цены за единицу'!B10</f>
        <v>501</v>
      </c>
      <c r="E105" s="12">
        <f>'Базовые цены за единицу'!D10</f>
        <v>0</v>
      </c>
      <c r="F105" s="51">
        <f>'Базовые цены с учетом расхода'!B10</f>
        <v>478.35</v>
      </c>
      <c r="G105" s="51">
        <f>'Базовые цены с учетом расхода'!C10</f>
        <v>0</v>
      </c>
      <c r="H105" s="12">
        <f>'Базовые цены с учетом расхода'!D10</f>
        <v>0</v>
      </c>
      <c r="I105" s="14"/>
      <c r="J105" s="14">
        <f>'Базовые цены с учетом расхода'!I10</f>
        <v>0</v>
      </c>
      <c r="K105" s="1" t="s">
        <v>33</v>
      </c>
      <c r="L105" s="1" t="s">
        <v>34</v>
      </c>
      <c r="N105" s="51">
        <f>'Базовые цены с учетом расхода'!F10</f>
        <v>478.35</v>
      </c>
    </row>
    <row r="106" spans="1:14" ht="33" customHeight="1">
      <c r="A106" s="40"/>
      <c r="B106" s="38"/>
      <c r="C106" s="40"/>
      <c r="D106" s="13">
        <f>'Базовые цены за единицу'!C10</f>
        <v>0</v>
      </c>
      <c r="E106" s="13">
        <f>'Базовые цены за единицу'!E10</f>
        <v>0</v>
      </c>
      <c r="F106" s="51"/>
      <c r="G106" s="51"/>
      <c r="H106" s="13">
        <f>'Базовые цены с учетом расхода'!E10</f>
        <v>0</v>
      </c>
      <c r="J106" s="1">
        <f>'Базовые цены с учетом расхода'!K10</f>
        <v>0</v>
      </c>
      <c r="K106" s="1" t="s">
        <v>35</v>
      </c>
      <c r="L106" s="1" t="s">
        <v>36</v>
      </c>
      <c r="N106" s="51"/>
    </row>
    <row r="107" ht="10.5">
      <c r="B107" s="19" t="s">
        <v>68</v>
      </c>
    </row>
    <row r="108" ht="10.5" hidden="1">
      <c r="B108" s="16" t="s">
        <v>38</v>
      </c>
    </row>
    <row r="109" ht="10.5" hidden="1">
      <c r="B109" s="16" t="s">
        <v>39</v>
      </c>
    </row>
    <row r="110" ht="10.5" hidden="1">
      <c r="B110" s="16" t="s">
        <v>40</v>
      </c>
    </row>
    <row r="111" spans="2:6" ht="10.5" hidden="1">
      <c r="B111" s="16" t="s">
        <v>41</v>
      </c>
      <c r="F111" s="1">
        <v>478.35</v>
      </c>
    </row>
    <row r="112" ht="21" hidden="1">
      <c r="B112" s="16" t="s">
        <v>42</v>
      </c>
    </row>
    <row r="113" ht="21" hidden="1">
      <c r="B113" s="16" t="s">
        <v>43</v>
      </c>
    </row>
    <row r="114" ht="10.5" hidden="1">
      <c r="B114" s="16" t="s">
        <v>44</v>
      </c>
    </row>
    <row r="115" ht="21" hidden="1">
      <c r="B115" s="16" t="s">
        <v>45</v>
      </c>
    </row>
    <row r="116" ht="10.5" hidden="1">
      <c r="B116" s="16" t="s">
        <v>46</v>
      </c>
    </row>
    <row r="117" spans="2:12" ht="10.5" hidden="1">
      <c r="B117" s="16" t="s">
        <v>47</v>
      </c>
      <c r="F117" s="17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117" s="4" t="s">
        <v>48</v>
      </c>
    </row>
    <row r="118" spans="2:12" ht="10.5" hidden="1">
      <c r="B118" s="16" t="s">
        <v>49</v>
      </c>
      <c r="F118" s="17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</c>
      <c r="L118" s="4" t="s">
        <v>50</v>
      </c>
    </row>
    <row r="119" spans="2:12" ht="10.5" hidden="1">
      <c r="B119" s="16" t="s">
        <v>51</v>
      </c>
      <c r="F119" s="17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  <c r="L119" s="4" t="s">
        <v>52</v>
      </c>
    </row>
    <row r="120" spans="2:12" ht="10.5" hidden="1">
      <c r="B120" s="16" t="s">
        <v>53</v>
      </c>
      <c r="F120" s="17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120" s="4" t="s">
        <v>54</v>
      </c>
    </row>
    <row r="121" spans="2:12" ht="10.5" hidden="1">
      <c r="B121" s="16" t="s">
        <v>55</v>
      </c>
      <c r="F121" s="17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</c>
      <c r="L121" s="4" t="s">
        <v>56</v>
      </c>
    </row>
    <row r="122" spans="2:12" ht="10.5" hidden="1">
      <c r="B122" s="16" t="s">
        <v>57</v>
      </c>
      <c r="F122" s="17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  <c r="L122" s="4" t="s">
        <v>58</v>
      </c>
    </row>
    <row r="123" spans="1:10" ht="10.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4" ht="10.5">
      <c r="A124" s="39" t="s">
        <v>69</v>
      </c>
      <c r="B124" s="38" t="s">
        <v>70</v>
      </c>
      <c r="C124" s="40">
        <v>0.175</v>
      </c>
      <c r="D124" s="12">
        <f>'Базовые цены за единицу'!B11</f>
        <v>1283.4</v>
      </c>
      <c r="E124" s="12">
        <f>'Базовые цены за единицу'!D11</f>
        <v>39.26</v>
      </c>
      <c r="F124" s="51">
        <f>'Базовые цены с учетом расхода'!B11</f>
        <v>224.6</v>
      </c>
      <c r="G124" s="65">
        <f>'Базовые цены с учетом расхода'!C11</f>
        <v>96.7</v>
      </c>
      <c r="H124" s="12">
        <f>'Базовые цены с учетом расхода'!D11</f>
        <v>6.87</v>
      </c>
      <c r="I124" s="14">
        <v>50.6</v>
      </c>
      <c r="J124" s="14">
        <f>'Базовые цены с учетом расхода'!I11</f>
        <v>8.855</v>
      </c>
      <c r="K124" s="1" t="s">
        <v>33</v>
      </c>
      <c r="L124" s="1" t="s">
        <v>34</v>
      </c>
      <c r="N124" s="51">
        <f>'Базовые цены с учетом расхода'!F11</f>
        <v>121.03</v>
      </c>
    </row>
    <row r="125" spans="1:14" ht="33" customHeight="1">
      <c r="A125" s="40"/>
      <c r="B125" s="38"/>
      <c r="C125" s="40"/>
      <c r="D125" s="13">
        <f>'Базовые цены за единицу'!C11</f>
        <v>552.55</v>
      </c>
      <c r="E125" s="13">
        <f>'Базовые цены за единицу'!E11</f>
        <v>0</v>
      </c>
      <c r="F125" s="51"/>
      <c r="G125" s="65"/>
      <c r="H125" s="13">
        <f>'Базовые цены с учетом расхода'!E11</f>
        <v>0</v>
      </c>
      <c r="J125" s="1">
        <f>'Базовые цены с учетом расхода'!K11</f>
        <v>0</v>
      </c>
      <c r="K125" s="1" t="s">
        <v>35</v>
      </c>
      <c r="L125" s="1" t="s">
        <v>36</v>
      </c>
      <c r="N125" s="51"/>
    </row>
    <row r="126" ht="10.5">
      <c r="B126" s="19" t="s">
        <v>71</v>
      </c>
    </row>
    <row r="127" ht="10.5">
      <c r="B127" s="15" t="s">
        <v>392</v>
      </c>
    </row>
    <row r="128" spans="2:6" ht="10.5" hidden="1">
      <c r="B128" s="16" t="s">
        <v>38</v>
      </c>
      <c r="F128" s="1">
        <v>96.7</v>
      </c>
    </row>
    <row r="129" spans="2:6" ht="10.5" hidden="1">
      <c r="B129" s="16" t="s">
        <v>39</v>
      </c>
      <c r="F129" s="1">
        <v>6.87</v>
      </c>
    </row>
    <row r="130" ht="10.5" hidden="1">
      <c r="B130" s="16" t="s">
        <v>40</v>
      </c>
    </row>
    <row r="131" spans="2:6" ht="10.5" hidden="1">
      <c r="B131" s="16" t="s">
        <v>41</v>
      </c>
      <c r="F131" s="1">
        <v>121.03</v>
      </c>
    </row>
    <row r="132" ht="21" hidden="1">
      <c r="B132" s="16" t="s">
        <v>42</v>
      </c>
    </row>
    <row r="133" ht="21" hidden="1">
      <c r="B133" s="16" t="s">
        <v>43</v>
      </c>
    </row>
    <row r="134" ht="10.5" hidden="1">
      <c r="B134" s="16" t="s">
        <v>44</v>
      </c>
    </row>
    <row r="135" ht="21" hidden="1">
      <c r="B135" s="16" t="s">
        <v>45</v>
      </c>
    </row>
    <row r="136" ht="10.5" hidden="1">
      <c r="B136" s="16" t="s">
        <v>46</v>
      </c>
    </row>
    <row r="137" spans="2:12" ht="10.5" hidden="1">
      <c r="B137" s="16" t="s">
        <v>47</v>
      </c>
      <c r="C137" s="1">
        <v>90</v>
      </c>
      <c r="F137" s="17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87.03</v>
      </c>
      <c r="L137" s="4" t="s">
        <v>48</v>
      </c>
    </row>
    <row r="138" spans="2:12" ht="10.5" hidden="1">
      <c r="B138" s="16" t="s">
        <v>49</v>
      </c>
      <c r="C138" s="1">
        <v>90</v>
      </c>
      <c r="F138" s="17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  <v>87.03</v>
      </c>
      <c r="L138" s="4" t="s">
        <v>50</v>
      </c>
    </row>
    <row r="139" spans="2:12" ht="10.5" hidden="1">
      <c r="B139" s="16" t="s">
        <v>51</v>
      </c>
      <c r="F139" s="17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  <c r="L139" s="4" t="s">
        <v>52</v>
      </c>
    </row>
    <row r="140" spans="2:12" ht="10.5" hidden="1">
      <c r="B140" s="16" t="s">
        <v>53</v>
      </c>
      <c r="C140" s="1">
        <v>60</v>
      </c>
      <c r="F140" s="17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58.02</v>
      </c>
      <c r="L140" s="4" t="s">
        <v>54</v>
      </c>
    </row>
    <row r="141" spans="2:12" ht="10.5" hidden="1">
      <c r="B141" s="16" t="s">
        <v>55</v>
      </c>
      <c r="C141" s="1">
        <v>60</v>
      </c>
      <c r="F141" s="17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  <v>58.02</v>
      </c>
      <c r="L141" s="4" t="s">
        <v>56</v>
      </c>
    </row>
    <row r="142" spans="2:12" ht="10.5" hidden="1">
      <c r="B142" s="16" t="s">
        <v>57</v>
      </c>
      <c r="F142" s="17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  <c r="L142" s="4" t="s">
        <v>58</v>
      </c>
    </row>
    <row r="143" spans="1:10" ht="10.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4" ht="10.5">
      <c r="A144" s="39" t="s">
        <v>72</v>
      </c>
      <c r="B144" s="38" t="s">
        <v>73</v>
      </c>
      <c r="C144" s="40">
        <v>0.021</v>
      </c>
      <c r="D144" s="12">
        <f>'Базовые цены за единицу'!B12</f>
        <v>27740</v>
      </c>
      <c r="E144" s="12">
        <f>'Базовые цены за единицу'!D12</f>
        <v>0</v>
      </c>
      <c r="F144" s="51">
        <f>'Базовые цены с учетом расхода'!B12</f>
        <v>582.54</v>
      </c>
      <c r="G144" s="51">
        <f>'Базовые цены с учетом расхода'!C12</f>
        <v>0</v>
      </c>
      <c r="H144" s="12">
        <f>'Базовые цены с учетом расхода'!D12</f>
        <v>0</v>
      </c>
      <c r="I144" s="14"/>
      <c r="J144" s="14">
        <f>'Базовые цены с учетом расхода'!I12</f>
        <v>0</v>
      </c>
      <c r="K144" s="1" t="s">
        <v>33</v>
      </c>
      <c r="L144" s="1" t="s">
        <v>34</v>
      </c>
      <c r="N144" s="51">
        <f>'Базовые цены с учетом расхода'!F12</f>
        <v>582.54</v>
      </c>
    </row>
    <row r="145" spans="1:14" ht="33" customHeight="1">
      <c r="A145" s="40"/>
      <c r="B145" s="38"/>
      <c r="C145" s="40"/>
      <c r="D145" s="13">
        <f>'Базовые цены за единицу'!C12</f>
        <v>0</v>
      </c>
      <c r="E145" s="13">
        <f>'Базовые цены за единицу'!E12</f>
        <v>0</v>
      </c>
      <c r="F145" s="51"/>
      <c r="G145" s="51"/>
      <c r="H145" s="13">
        <f>'Базовые цены с учетом расхода'!E12</f>
        <v>0</v>
      </c>
      <c r="J145" s="1">
        <f>'Базовые цены с учетом расхода'!K12</f>
        <v>0</v>
      </c>
      <c r="K145" s="1" t="s">
        <v>35</v>
      </c>
      <c r="L145" s="1" t="s">
        <v>36</v>
      </c>
      <c r="N145" s="51"/>
    </row>
    <row r="146" ht="10.5">
      <c r="B146" s="19" t="s">
        <v>74</v>
      </c>
    </row>
    <row r="147" ht="10.5" hidden="1">
      <c r="B147" s="16" t="s">
        <v>38</v>
      </c>
    </row>
    <row r="148" ht="10.5" hidden="1">
      <c r="B148" s="16" t="s">
        <v>39</v>
      </c>
    </row>
    <row r="149" ht="10.5" hidden="1">
      <c r="B149" s="16" t="s">
        <v>40</v>
      </c>
    </row>
    <row r="150" spans="2:6" ht="10.5" hidden="1">
      <c r="B150" s="16" t="s">
        <v>41</v>
      </c>
      <c r="F150" s="1">
        <v>582.54</v>
      </c>
    </row>
    <row r="151" ht="21" hidden="1">
      <c r="B151" s="16" t="s">
        <v>42</v>
      </c>
    </row>
    <row r="152" ht="21" hidden="1">
      <c r="B152" s="16" t="s">
        <v>43</v>
      </c>
    </row>
    <row r="153" ht="10.5" hidden="1">
      <c r="B153" s="16" t="s">
        <v>44</v>
      </c>
    </row>
    <row r="154" ht="21" hidden="1">
      <c r="B154" s="16" t="s">
        <v>45</v>
      </c>
    </row>
    <row r="155" ht="10.5" hidden="1">
      <c r="B155" s="16" t="s">
        <v>46</v>
      </c>
    </row>
    <row r="156" spans="2:12" ht="10.5" hidden="1">
      <c r="B156" s="16" t="s">
        <v>47</v>
      </c>
      <c r="F156" s="17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156" s="4" t="s">
        <v>48</v>
      </c>
    </row>
    <row r="157" spans="2:12" ht="10.5" hidden="1">
      <c r="B157" s="16" t="s">
        <v>49</v>
      </c>
      <c r="F157" s="17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  <c r="L157" s="4" t="s">
        <v>50</v>
      </c>
    </row>
    <row r="158" spans="2:12" ht="10.5" hidden="1">
      <c r="B158" s="16" t="s">
        <v>51</v>
      </c>
      <c r="F158" s="17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L158" s="4" t="s">
        <v>52</v>
      </c>
    </row>
    <row r="159" spans="2:12" ht="10.5" hidden="1">
      <c r="B159" s="16" t="s">
        <v>53</v>
      </c>
      <c r="F159" s="17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159" s="4" t="s">
        <v>54</v>
      </c>
    </row>
    <row r="160" spans="2:12" ht="10.5" hidden="1">
      <c r="B160" s="16" t="s">
        <v>55</v>
      </c>
      <c r="F160" s="17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  <c r="L160" s="4" t="s">
        <v>56</v>
      </c>
    </row>
    <row r="161" spans="2:12" ht="10.5" hidden="1">
      <c r="B161" s="16" t="s">
        <v>57</v>
      </c>
      <c r="F161" s="17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L161" s="4" t="s">
        <v>58</v>
      </c>
    </row>
    <row r="162" spans="1:10" ht="10.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4" ht="10.5">
      <c r="A163" s="39" t="s">
        <v>75</v>
      </c>
      <c r="B163" s="38" t="s">
        <v>76</v>
      </c>
      <c r="C163" s="40">
        <v>0.17</v>
      </c>
      <c r="D163" s="12">
        <f>'Базовые цены за единицу'!B13</f>
        <v>904.72</v>
      </c>
      <c r="E163" s="12">
        <f>'Базовые цены за единицу'!D13</f>
        <v>1.48</v>
      </c>
      <c r="F163" s="51">
        <f>'Базовые цены с учетом расхода'!B13</f>
        <v>153.8</v>
      </c>
      <c r="G163" s="65">
        <f>'Базовые цены с учетом расхода'!C13</f>
        <v>127.23</v>
      </c>
      <c r="H163" s="12">
        <f>'Базовые цены с учетом расхода'!D13</f>
        <v>0.25</v>
      </c>
      <c r="I163" s="14">
        <v>65.9985</v>
      </c>
      <c r="J163" s="14">
        <f>'Базовые цены с учетом расхода'!I13</f>
        <v>11.219745</v>
      </c>
      <c r="K163" s="1" t="s">
        <v>33</v>
      </c>
      <c r="L163" s="1" t="s">
        <v>34</v>
      </c>
      <c r="N163" s="51">
        <f>'Базовые цены с учетом расхода'!F13</f>
        <v>26.32</v>
      </c>
    </row>
    <row r="164" spans="1:14" ht="33" customHeight="1">
      <c r="A164" s="40"/>
      <c r="B164" s="38"/>
      <c r="C164" s="40"/>
      <c r="D164" s="13">
        <f>'Базовые цены за единицу'!C13</f>
        <v>748.42</v>
      </c>
      <c r="E164" s="13">
        <f>'Базовые цены за единицу'!E13</f>
        <v>0.14</v>
      </c>
      <c r="F164" s="51"/>
      <c r="G164" s="65"/>
      <c r="H164" s="13">
        <f>'Базовые цены с учетом расхода'!E13</f>
        <v>0.02</v>
      </c>
      <c r="I164" s="1">
        <v>0.0125</v>
      </c>
      <c r="J164" s="1">
        <f>'Базовые цены с учетом расхода'!K13</f>
        <v>0.002125</v>
      </c>
      <c r="K164" s="1" t="s">
        <v>35</v>
      </c>
      <c r="L164" s="1" t="s">
        <v>36</v>
      </c>
      <c r="N164" s="51"/>
    </row>
    <row r="165" ht="10.5">
      <c r="B165" s="15" t="s">
        <v>392</v>
      </c>
    </row>
    <row r="166" spans="2:6" ht="10.5" hidden="1">
      <c r="B166" s="16" t="s">
        <v>38</v>
      </c>
      <c r="F166" s="1">
        <v>127.23</v>
      </c>
    </row>
    <row r="167" spans="2:6" ht="10.5" hidden="1">
      <c r="B167" s="16" t="s">
        <v>39</v>
      </c>
      <c r="F167" s="1">
        <v>0.25</v>
      </c>
    </row>
    <row r="168" spans="2:6" ht="10.5" hidden="1">
      <c r="B168" s="16" t="s">
        <v>40</v>
      </c>
      <c r="F168" s="1">
        <v>0.02</v>
      </c>
    </row>
    <row r="169" spans="2:6" ht="10.5" hidden="1">
      <c r="B169" s="16" t="s">
        <v>41</v>
      </c>
      <c r="F169" s="1">
        <v>26.32</v>
      </c>
    </row>
    <row r="170" ht="21" hidden="1">
      <c r="B170" s="16" t="s">
        <v>42</v>
      </c>
    </row>
    <row r="171" ht="21" hidden="1">
      <c r="B171" s="16" t="s">
        <v>43</v>
      </c>
    </row>
    <row r="172" ht="10.5" hidden="1">
      <c r="B172" s="16" t="s">
        <v>44</v>
      </c>
    </row>
    <row r="173" ht="21" hidden="1">
      <c r="B173" s="16" t="s">
        <v>45</v>
      </c>
    </row>
    <row r="174" ht="10.5" hidden="1">
      <c r="B174" s="16" t="s">
        <v>46</v>
      </c>
    </row>
    <row r="175" spans="2:12" ht="10.5" hidden="1">
      <c r="B175" s="16" t="s">
        <v>47</v>
      </c>
      <c r="C175" s="1">
        <v>95</v>
      </c>
      <c r="F175" s="17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120.89</v>
      </c>
      <c r="L175" s="4" t="s">
        <v>48</v>
      </c>
    </row>
    <row r="176" spans="2:12" ht="10.5" hidden="1">
      <c r="B176" s="16" t="s">
        <v>49</v>
      </c>
      <c r="C176" s="1">
        <v>95</v>
      </c>
      <c r="F176" s="17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  <v>120.87</v>
      </c>
      <c r="L176" s="4" t="s">
        <v>50</v>
      </c>
    </row>
    <row r="177" spans="2:12" ht="10.5" hidden="1">
      <c r="B177" s="16" t="s">
        <v>51</v>
      </c>
      <c r="C177" s="1">
        <v>95</v>
      </c>
      <c r="F177" s="17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  <v>0.02</v>
      </c>
      <c r="L177" s="4" t="s">
        <v>52</v>
      </c>
    </row>
    <row r="178" spans="2:12" ht="10.5" hidden="1">
      <c r="B178" s="16" t="s">
        <v>53</v>
      </c>
      <c r="C178" s="1">
        <v>47</v>
      </c>
      <c r="F178" s="17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59.81</v>
      </c>
      <c r="L178" s="4" t="s">
        <v>54</v>
      </c>
    </row>
    <row r="179" spans="2:12" ht="10.5" hidden="1">
      <c r="B179" s="16" t="s">
        <v>55</v>
      </c>
      <c r="C179" s="1">
        <v>47</v>
      </c>
      <c r="F179" s="17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  <v>59.8</v>
      </c>
      <c r="L179" s="4" t="s">
        <v>56</v>
      </c>
    </row>
    <row r="180" spans="2:12" ht="10.5" hidden="1">
      <c r="B180" s="16" t="s">
        <v>57</v>
      </c>
      <c r="C180" s="1">
        <v>47</v>
      </c>
      <c r="F180" s="17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  <v>0.01</v>
      </c>
      <c r="L180" s="4" t="s">
        <v>58</v>
      </c>
    </row>
    <row r="181" spans="1:10" ht="10.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4" ht="10.5">
      <c r="A182" s="39" t="s">
        <v>77</v>
      </c>
      <c r="B182" s="38" t="s">
        <v>78</v>
      </c>
      <c r="C182" s="40">
        <v>0.1</v>
      </c>
      <c r="D182" s="12">
        <f>'Базовые цены за единицу'!B14</f>
        <v>513.26</v>
      </c>
      <c r="E182" s="12">
        <f>'Базовые цены за единицу'!D14</f>
        <v>7.24</v>
      </c>
      <c r="F182" s="51">
        <f>'Базовые цены с учетом расхода'!B14</f>
        <v>51.32</v>
      </c>
      <c r="G182" s="65">
        <f>'Базовые цены с учетом расхода'!C14</f>
        <v>48.41</v>
      </c>
      <c r="H182" s="12">
        <f>'Базовые цены с учетом расхода'!D14</f>
        <v>0.72</v>
      </c>
      <c r="I182" s="14">
        <v>44.908</v>
      </c>
      <c r="J182" s="14">
        <f>'Базовые цены с учетом расхода'!I14</f>
        <v>4.4908</v>
      </c>
      <c r="K182" s="1" t="s">
        <v>33</v>
      </c>
      <c r="L182" s="1" t="s">
        <v>34</v>
      </c>
      <c r="N182" s="51">
        <f>'Базовые цены с учетом расхода'!F14</f>
        <v>2.19</v>
      </c>
    </row>
    <row r="183" spans="1:14" ht="43.5" customHeight="1">
      <c r="A183" s="40"/>
      <c r="B183" s="38"/>
      <c r="C183" s="40"/>
      <c r="D183" s="13">
        <f>'Базовые цены за единицу'!C14</f>
        <v>484.11</v>
      </c>
      <c r="E183" s="13">
        <f>'Базовые цены за единицу'!E14</f>
        <v>0</v>
      </c>
      <c r="F183" s="51"/>
      <c r="G183" s="65"/>
      <c r="H183" s="13">
        <f>'Базовые цены с учетом расхода'!E14</f>
        <v>0</v>
      </c>
      <c r="J183" s="1">
        <f>'Базовые цены с учетом расхода'!K14</f>
        <v>0</v>
      </c>
      <c r="K183" s="1" t="s">
        <v>35</v>
      </c>
      <c r="L183" s="1" t="s">
        <v>36</v>
      </c>
      <c r="N183" s="51"/>
    </row>
    <row r="184" spans="2:6" ht="10.5" hidden="1">
      <c r="B184" s="16" t="s">
        <v>38</v>
      </c>
      <c r="F184" s="1">
        <v>48.41</v>
      </c>
    </row>
    <row r="185" spans="2:6" ht="10.5" hidden="1">
      <c r="B185" s="16" t="s">
        <v>39</v>
      </c>
      <c r="F185" s="1">
        <v>0.72</v>
      </c>
    </row>
    <row r="186" ht="10.5" hidden="1">
      <c r="B186" s="16" t="s">
        <v>40</v>
      </c>
    </row>
    <row r="187" spans="2:6" ht="10.5" hidden="1">
      <c r="B187" s="16" t="s">
        <v>41</v>
      </c>
      <c r="F187" s="1">
        <v>2.19</v>
      </c>
    </row>
    <row r="188" ht="21" hidden="1">
      <c r="B188" s="16" t="s">
        <v>42</v>
      </c>
    </row>
    <row r="189" ht="21" hidden="1">
      <c r="B189" s="16" t="s">
        <v>43</v>
      </c>
    </row>
    <row r="190" ht="10.5" hidden="1">
      <c r="B190" s="16" t="s">
        <v>44</v>
      </c>
    </row>
    <row r="191" ht="21" hidden="1">
      <c r="B191" s="16" t="s">
        <v>45</v>
      </c>
    </row>
    <row r="192" ht="10.5" hidden="1">
      <c r="B192" s="16" t="s">
        <v>46</v>
      </c>
    </row>
    <row r="193" spans="2:12" ht="10.5" hidden="1">
      <c r="B193" s="16" t="s">
        <v>47</v>
      </c>
      <c r="C193" s="1">
        <v>74</v>
      </c>
      <c r="F193" s="17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35.82</v>
      </c>
      <c r="L193" s="4" t="s">
        <v>48</v>
      </c>
    </row>
    <row r="194" spans="2:12" ht="10.5" hidden="1">
      <c r="B194" s="16" t="s">
        <v>49</v>
      </c>
      <c r="C194" s="1">
        <v>74</v>
      </c>
      <c r="F194" s="17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  <v>35.82</v>
      </c>
      <c r="L194" s="4" t="s">
        <v>50</v>
      </c>
    </row>
    <row r="195" spans="2:12" ht="10.5" hidden="1">
      <c r="B195" s="16" t="s">
        <v>51</v>
      </c>
      <c r="F195" s="17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</c>
      <c r="L195" s="4" t="s">
        <v>52</v>
      </c>
    </row>
    <row r="196" spans="2:12" ht="10.5" hidden="1">
      <c r="B196" s="16" t="s">
        <v>53</v>
      </c>
      <c r="C196" s="1">
        <v>50</v>
      </c>
      <c r="F196" s="17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24.21</v>
      </c>
      <c r="L196" s="4" t="s">
        <v>54</v>
      </c>
    </row>
    <row r="197" spans="2:12" ht="10.5" hidden="1">
      <c r="B197" s="16" t="s">
        <v>55</v>
      </c>
      <c r="C197" s="1">
        <v>50</v>
      </c>
      <c r="F197" s="17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  <v>24.21</v>
      </c>
      <c r="L197" s="4" t="s">
        <v>56</v>
      </c>
    </row>
    <row r="198" spans="2:12" ht="10.5" hidden="1">
      <c r="B198" s="16" t="s">
        <v>57</v>
      </c>
      <c r="F198" s="17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</c>
      <c r="L198" s="4" t="s">
        <v>58</v>
      </c>
    </row>
    <row r="199" spans="1:10" ht="10.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4" ht="10.5">
      <c r="A200" s="39" t="s">
        <v>79</v>
      </c>
      <c r="B200" s="38" t="s">
        <v>80</v>
      </c>
      <c r="C200" s="40">
        <v>10</v>
      </c>
      <c r="D200" s="12">
        <f>'Базовые цены за единицу'!B15</f>
        <v>25.72</v>
      </c>
      <c r="E200" s="12">
        <f>'Базовые цены за единицу'!D15</f>
        <v>1.65</v>
      </c>
      <c r="F200" s="51">
        <f>'Базовые цены с учетом расхода'!B15</f>
        <v>257.2</v>
      </c>
      <c r="G200" s="65">
        <f>'Базовые цены с учетом расхода'!C15</f>
        <v>89.1</v>
      </c>
      <c r="H200" s="12">
        <f>'Базовые цены с учетом расхода'!D15</f>
        <v>16.5</v>
      </c>
      <c r="I200" s="14">
        <v>0.7205314</v>
      </c>
      <c r="J200" s="14">
        <f>'Базовые цены с учетом расхода'!I15</f>
        <v>7.205314</v>
      </c>
      <c r="K200" s="1" t="s">
        <v>33</v>
      </c>
      <c r="L200" s="1" t="s">
        <v>34</v>
      </c>
      <c r="N200" s="51">
        <f>'Базовые цены с учетом расхода'!F15</f>
        <v>151.6</v>
      </c>
    </row>
    <row r="201" spans="1:14" ht="33" customHeight="1">
      <c r="A201" s="40"/>
      <c r="B201" s="38"/>
      <c r="C201" s="40"/>
      <c r="D201" s="13">
        <f>'Базовые цены за единицу'!C15</f>
        <v>8.91</v>
      </c>
      <c r="E201" s="13">
        <f>'Базовые цены за единицу'!E15</f>
        <v>0.04</v>
      </c>
      <c r="F201" s="51"/>
      <c r="G201" s="65"/>
      <c r="H201" s="13">
        <f>'Базовые цены с учетом расхода'!E15</f>
        <v>0.4</v>
      </c>
      <c r="I201" s="1">
        <v>0.002375</v>
      </c>
      <c r="J201" s="1">
        <f>'Базовые цены с учетом расхода'!K15</f>
        <v>0.02375</v>
      </c>
      <c r="K201" s="1" t="s">
        <v>35</v>
      </c>
      <c r="L201" s="1" t="s">
        <v>36</v>
      </c>
      <c r="N201" s="51"/>
    </row>
    <row r="202" ht="10.5">
      <c r="B202" s="15" t="s">
        <v>392</v>
      </c>
    </row>
    <row r="203" spans="2:6" ht="10.5" hidden="1">
      <c r="B203" s="16" t="s">
        <v>38</v>
      </c>
      <c r="F203" s="1">
        <v>89.1</v>
      </c>
    </row>
    <row r="204" spans="2:6" ht="10.5" hidden="1">
      <c r="B204" s="16" t="s">
        <v>39</v>
      </c>
      <c r="F204" s="1">
        <v>16.5</v>
      </c>
    </row>
    <row r="205" spans="2:6" ht="10.5" hidden="1">
      <c r="B205" s="16" t="s">
        <v>40</v>
      </c>
      <c r="F205" s="1">
        <v>0.4</v>
      </c>
    </row>
    <row r="206" spans="2:6" ht="10.5" hidden="1">
      <c r="B206" s="16" t="s">
        <v>41</v>
      </c>
      <c r="F206" s="1">
        <v>151.6</v>
      </c>
    </row>
    <row r="207" ht="21" hidden="1">
      <c r="B207" s="16" t="s">
        <v>42</v>
      </c>
    </row>
    <row r="208" ht="21" hidden="1">
      <c r="B208" s="16" t="s">
        <v>43</v>
      </c>
    </row>
    <row r="209" ht="10.5" hidden="1">
      <c r="B209" s="16" t="s">
        <v>44</v>
      </c>
    </row>
    <row r="210" ht="21" hidden="1">
      <c r="B210" s="16" t="s">
        <v>45</v>
      </c>
    </row>
    <row r="211" ht="10.5" hidden="1">
      <c r="B211" s="16" t="s">
        <v>46</v>
      </c>
    </row>
    <row r="212" spans="2:12" ht="10.5" hidden="1">
      <c r="B212" s="16" t="s">
        <v>47</v>
      </c>
      <c r="C212" s="1">
        <v>115</v>
      </c>
      <c r="F212" s="17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102.93</v>
      </c>
      <c r="L212" s="4" t="s">
        <v>48</v>
      </c>
    </row>
    <row r="213" spans="2:12" ht="10.5" hidden="1">
      <c r="B213" s="16" t="s">
        <v>49</v>
      </c>
      <c r="C213" s="1">
        <v>115</v>
      </c>
      <c r="F213" s="17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  <v>102.5</v>
      </c>
      <c r="L213" s="4" t="s">
        <v>50</v>
      </c>
    </row>
    <row r="214" spans="2:12" ht="10.5" hidden="1">
      <c r="B214" s="16" t="s">
        <v>51</v>
      </c>
      <c r="C214" s="1">
        <v>115</v>
      </c>
      <c r="F214" s="17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  <v>0.4</v>
      </c>
      <c r="L214" s="4" t="s">
        <v>52</v>
      </c>
    </row>
    <row r="215" spans="2:12" ht="10.5" hidden="1">
      <c r="B215" s="16" t="s">
        <v>53</v>
      </c>
      <c r="C215" s="1">
        <v>71</v>
      </c>
      <c r="F215" s="17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63.55</v>
      </c>
      <c r="L215" s="4" t="s">
        <v>54</v>
      </c>
    </row>
    <row r="216" spans="2:12" ht="10.5" hidden="1">
      <c r="B216" s="16" t="s">
        <v>55</v>
      </c>
      <c r="C216" s="1">
        <v>71</v>
      </c>
      <c r="F216" s="17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  <v>63.3</v>
      </c>
      <c r="L216" s="4" t="s">
        <v>56</v>
      </c>
    </row>
    <row r="217" spans="2:12" ht="10.5" hidden="1">
      <c r="B217" s="16" t="s">
        <v>57</v>
      </c>
      <c r="C217" s="1">
        <v>71</v>
      </c>
      <c r="F217" s="17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  <v>0.2</v>
      </c>
      <c r="L217" s="4" t="s">
        <v>58</v>
      </c>
    </row>
    <row r="218" spans="1:10" ht="10.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4" ht="10.5">
      <c r="A219" s="39" t="s">
        <v>81</v>
      </c>
      <c r="B219" s="38" t="s">
        <v>82</v>
      </c>
      <c r="C219" s="40">
        <v>8</v>
      </c>
      <c r="D219" s="12">
        <f>'Базовые цены за единицу'!B16</f>
        <v>153.02</v>
      </c>
      <c r="E219" s="12">
        <f>'Базовые цены за единицу'!D16</f>
        <v>6.39</v>
      </c>
      <c r="F219" s="51">
        <f>'Базовые цены с учетом расхода'!B16</f>
        <v>1224.16</v>
      </c>
      <c r="G219" s="65">
        <f>'Базовые цены с учетом расхода'!C16</f>
        <v>530</v>
      </c>
      <c r="H219" s="12">
        <f>'Базовые цены с учетом расхода'!D16</f>
        <v>51.12</v>
      </c>
      <c r="I219" s="14">
        <v>5.28287</v>
      </c>
      <c r="J219" s="14">
        <f>'Базовые цены с учетом расхода'!I16</f>
        <v>42.26296</v>
      </c>
      <c r="K219" s="1" t="s">
        <v>33</v>
      </c>
      <c r="L219" s="1" t="s">
        <v>34</v>
      </c>
      <c r="N219" s="51">
        <f>'Базовые цены с учетом расхода'!F16</f>
        <v>643.04</v>
      </c>
    </row>
    <row r="220" spans="1:14" ht="33" customHeight="1">
      <c r="A220" s="40"/>
      <c r="B220" s="38"/>
      <c r="C220" s="40"/>
      <c r="D220" s="13">
        <f>'Базовые цены за единицу'!C16</f>
        <v>66.25</v>
      </c>
      <c r="E220" s="13">
        <f>'Базовые цены за единицу'!E16</f>
        <v>0</v>
      </c>
      <c r="F220" s="51"/>
      <c r="G220" s="65"/>
      <c r="H220" s="13">
        <f>'Базовые цены с учетом расхода'!E16</f>
        <v>0</v>
      </c>
      <c r="J220" s="1">
        <f>'Базовые цены с учетом расхода'!K16</f>
        <v>0</v>
      </c>
      <c r="K220" s="1" t="s">
        <v>35</v>
      </c>
      <c r="L220" s="1" t="s">
        <v>36</v>
      </c>
      <c r="N220" s="51"/>
    </row>
    <row r="221" ht="10.5">
      <c r="B221" s="15" t="s">
        <v>392</v>
      </c>
    </row>
    <row r="222" spans="2:6" ht="10.5" hidden="1">
      <c r="B222" s="16" t="s">
        <v>38</v>
      </c>
      <c r="F222" s="1">
        <v>530</v>
      </c>
    </row>
    <row r="223" spans="2:6" ht="10.5" hidden="1">
      <c r="B223" s="16" t="s">
        <v>39</v>
      </c>
      <c r="F223" s="1">
        <v>51.12</v>
      </c>
    </row>
    <row r="224" ht="10.5" hidden="1">
      <c r="B224" s="16" t="s">
        <v>40</v>
      </c>
    </row>
    <row r="225" spans="2:6" ht="10.5" hidden="1">
      <c r="B225" s="16" t="s">
        <v>41</v>
      </c>
      <c r="F225" s="1">
        <v>643.04</v>
      </c>
    </row>
    <row r="226" ht="21" hidden="1">
      <c r="B226" s="16" t="s">
        <v>42</v>
      </c>
    </row>
    <row r="227" ht="21" hidden="1">
      <c r="B227" s="16" t="s">
        <v>43</v>
      </c>
    </row>
    <row r="228" ht="10.5" hidden="1">
      <c r="B228" s="16" t="s">
        <v>44</v>
      </c>
    </row>
    <row r="229" ht="21" hidden="1">
      <c r="B229" s="16" t="s">
        <v>45</v>
      </c>
    </row>
    <row r="230" ht="10.5" hidden="1">
      <c r="B230" s="16" t="s">
        <v>46</v>
      </c>
    </row>
    <row r="231" spans="2:12" ht="10.5" hidden="1">
      <c r="B231" s="16" t="s">
        <v>47</v>
      </c>
      <c r="C231" s="1">
        <v>115</v>
      </c>
      <c r="F231" s="17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609.5</v>
      </c>
      <c r="L231" s="4" t="s">
        <v>48</v>
      </c>
    </row>
    <row r="232" spans="2:12" ht="10.5" hidden="1">
      <c r="B232" s="16" t="s">
        <v>49</v>
      </c>
      <c r="C232" s="1">
        <v>115</v>
      </c>
      <c r="F232" s="17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  <v>609.52</v>
      </c>
      <c r="L232" s="4" t="s">
        <v>50</v>
      </c>
    </row>
    <row r="233" spans="2:12" ht="10.5" hidden="1">
      <c r="B233" s="16" t="s">
        <v>51</v>
      </c>
      <c r="F233" s="17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  <c r="L233" s="4" t="s">
        <v>52</v>
      </c>
    </row>
    <row r="234" spans="2:12" ht="10.5" hidden="1">
      <c r="B234" s="16" t="s">
        <v>53</v>
      </c>
      <c r="C234" s="1">
        <v>71</v>
      </c>
      <c r="F234" s="17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376.3</v>
      </c>
      <c r="L234" s="4" t="s">
        <v>54</v>
      </c>
    </row>
    <row r="235" spans="2:12" ht="10.5" hidden="1">
      <c r="B235" s="16" t="s">
        <v>55</v>
      </c>
      <c r="C235" s="1">
        <v>71</v>
      </c>
      <c r="F235" s="17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  <v>376.32</v>
      </c>
      <c r="L235" s="4" t="s">
        <v>56</v>
      </c>
    </row>
    <row r="236" spans="2:12" ht="10.5" hidden="1">
      <c r="B236" s="16" t="s">
        <v>57</v>
      </c>
      <c r="F236" s="17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  <c r="L236" s="4" t="s">
        <v>58</v>
      </c>
    </row>
    <row r="237" spans="1:10" ht="10.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4" ht="10.5">
      <c r="A238" s="39" t="s">
        <v>83</v>
      </c>
      <c r="B238" s="38" t="s">
        <v>84</v>
      </c>
      <c r="C238" s="40">
        <v>0.1</v>
      </c>
      <c r="D238" s="12">
        <f>'Базовые цены за единицу'!B17</f>
        <v>1063.72</v>
      </c>
      <c r="E238" s="12">
        <f>'Базовые цены за единицу'!D17</f>
        <v>5.57</v>
      </c>
      <c r="F238" s="51">
        <f>'Базовые цены с учетом расхода'!B17</f>
        <v>106.38</v>
      </c>
      <c r="G238" s="65">
        <f>'Базовые цены с учетом расхода'!C17</f>
        <v>105.82</v>
      </c>
      <c r="H238" s="12">
        <f>'Базовые цены с учетом расхода'!D17</f>
        <v>0.56</v>
      </c>
      <c r="I238" s="14">
        <v>98.159</v>
      </c>
      <c r="J238" s="14">
        <f>'Базовые цены с учетом расхода'!I17</f>
        <v>9.8159</v>
      </c>
      <c r="K238" s="1" t="s">
        <v>33</v>
      </c>
      <c r="L238" s="1" t="s">
        <v>34</v>
      </c>
      <c r="N238" s="51">
        <f>'Базовые цены с учетом расхода'!F17</f>
        <v>0</v>
      </c>
    </row>
    <row r="239" spans="1:14" ht="21.75" customHeight="1">
      <c r="A239" s="40"/>
      <c r="B239" s="38"/>
      <c r="C239" s="40"/>
      <c r="D239" s="13">
        <f>'Базовые цены за единицу'!C17</f>
        <v>1058.15</v>
      </c>
      <c r="E239" s="13">
        <f>'Базовые цены за единицу'!E17</f>
        <v>2.78</v>
      </c>
      <c r="F239" s="51"/>
      <c r="G239" s="65"/>
      <c r="H239" s="13">
        <f>'Базовые цены с учетом расхода'!E17</f>
        <v>0.28</v>
      </c>
      <c r="I239" s="1">
        <v>0.25</v>
      </c>
      <c r="J239" s="1">
        <f>'Базовые цены с учетом расхода'!K17</f>
        <v>0.025</v>
      </c>
      <c r="K239" s="1" t="s">
        <v>35</v>
      </c>
      <c r="L239" s="1" t="s">
        <v>36</v>
      </c>
      <c r="N239" s="51"/>
    </row>
    <row r="240" spans="2:6" ht="10.5" hidden="1">
      <c r="B240" s="16" t="s">
        <v>38</v>
      </c>
      <c r="F240" s="1">
        <v>105.82</v>
      </c>
    </row>
    <row r="241" spans="2:6" ht="10.5" hidden="1">
      <c r="B241" s="16" t="s">
        <v>39</v>
      </c>
      <c r="F241" s="1">
        <v>0.56</v>
      </c>
    </row>
    <row r="242" spans="2:6" ht="10.5" hidden="1">
      <c r="B242" s="16" t="s">
        <v>40</v>
      </c>
      <c r="F242" s="1">
        <v>0.28</v>
      </c>
    </row>
    <row r="243" ht="10.5" hidden="1">
      <c r="B243" s="16" t="s">
        <v>41</v>
      </c>
    </row>
    <row r="244" ht="21" hidden="1">
      <c r="B244" s="16" t="s">
        <v>42</v>
      </c>
    </row>
    <row r="245" ht="21" hidden="1">
      <c r="B245" s="16" t="s">
        <v>43</v>
      </c>
    </row>
    <row r="246" ht="10.5" hidden="1">
      <c r="B246" s="16" t="s">
        <v>44</v>
      </c>
    </row>
    <row r="247" ht="21" hidden="1">
      <c r="B247" s="16" t="s">
        <v>45</v>
      </c>
    </row>
    <row r="248" ht="10.5" hidden="1">
      <c r="B248" s="16" t="s">
        <v>46</v>
      </c>
    </row>
    <row r="249" spans="2:12" ht="10.5" hidden="1">
      <c r="B249" s="16" t="s">
        <v>47</v>
      </c>
      <c r="C249" s="1">
        <v>74</v>
      </c>
      <c r="F249" s="17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78.51</v>
      </c>
      <c r="L249" s="4" t="s">
        <v>48</v>
      </c>
    </row>
    <row r="250" spans="2:12" ht="10.5" hidden="1">
      <c r="B250" s="16" t="s">
        <v>49</v>
      </c>
      <c r="C250" s="1">
        <v>74</v>
      </c>
      <c r="F250" s="17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  <v>78.3</v>
      </c>
      <c r="L250" s="4" t="s">
        <v>50</v>
      </c>
    </row>
    <row r="251" spans="2:12" ht="10.5" hidden="1">
      <c r="B251" s="16" t="s">
        <v>51</v>
      </c>
      <c r="C251" s="1">
        <v>74</v>
      </c>
      <c r="F251" s="17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  <v>0.21</v>
      </c>
      <c r="L251" s="4" t="s">
        <v>52</v>
      </c>
    </row>
    <row r="252" spans="2:12" ht="10.5" hidden="1">
      <c r="B252" s="16" t="s">
        <v>53</v>
      </c>
      <c r="C252" s="1">
        <v>50</v>
      </c>
      <c r="F252" s="17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53.05</v>
      </c>
      <c r="L252" s="4" t="s">
        <v>54</v>
      </c>
    </row>
    <row r="253" spans="2:12" ht="10.5" hidden="1">
      <c r="B253" s="16" t="s">
        <v>55</v>
      </c>
      <c r="C253" s="1">
        <v>50</v>
      </c>
      <c r="F253" s="17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  <v>52.91</v>
      </c>
      <c r="L253" s="4" t="s">
        <v>56</v>
      </c>
    </row>
    <row r="254" spans="2:12" ht="10.5" hidden="1">
      <c r="B254" s="16" t="s">
        <v>57</v>
      </c>
      <c r="C254" s="1">
        <v>50</v>
      </c>
      <c r="F254" s="17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  <v>0.14</v>
      </c>
      <c r="L254" s="4" t="s">
        <v>58</v>
      </c>
    </row>
    <row r="255" spans="1:10" ht="10.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4" ht="10.5">
      <c r="A256" s="39" t="s">
        <v>85</v>
      </c>
      <c r="B256" s="38" t="s">
        <v>86</v>
      </c>
      <c r="C256" s="40">
        <v>10</v>
      </c>
      <c r="D256" s="12">
        <f>'Базовые цены за единицу'!B18</f>
        <v>553.04</v>
      </c>
      <c r="E256" s="12">
        <f>'Базовые цены за единицу'!D18</f>
        <v>11.77</v>
      </c>
      <c r="F256" s="51">
        <f>'Базовые цены с учетом расхода'!B18</f>
        <v>5530.4</v>
      </c>
      <c r="G256" s="65">
        <f>'Базовые цены с учетом расхода'!C18</f>
        <v>395.7</v>
      </c>
      <c r="H256" s="12">
        <f>'Базовые цены с учетом расхода'!D18</f>
        <v>117.7</v>
      </c>
      <c r="I256" s="14">
        <v>3.446895</v>
      </c>
      <c r="J256" s="14">
        <f>'Базовые цены с учетом расхода'!I18</f>
        <v>34.46895</v>
      </c>
      <c r="K256" s="1" t="s">
        <v>33</v>
      </c>
      <c r="L256" s="1" t="s">
        <v>34</v>
      </c>
      <c r="N256" s="51">
        <f>'Базовые цены с учетом расхода'!F18</f>
        <v>5017</v>
      </c>
    </row>
    <row r="257" spans="1:14" ht="33" customHeight="1">
      <c r="A257" s="40"/>
      <c r="B257" s="38"/>
      <c r="C257" s="40"/>
      <c r="D257" s="13">
        <f>'Базовые цены за единицу'!C18</f>
        <v>39.57</v>
      </c>
      <c r="E257" s="13">
        <f>'Базовые цены за единицу'!E18</f>
        <v>0.41</v>
      </c>
      <c r="F257" s="51"/>
      <c r="G257" s="65"/>
      <c r="H257" s="13">
        <f>'Базовые цены с учетом расхода'!E18</f>
        <v>4.1</v>
      </c>
      <c r="I257" s="1">
        <v>0.025</v>
      </c>
      <c r="J257" s="1">
        <f>'Базовые цены с учетом расхода'!K18</f>
        <v>0.25</v>
      </c>
      <c r="K257" s="1" t="s">
        <v>35</v>
      </c>
      <c r="L257" s="1" t="s">
        <v>36</v>
      </c>
      <c r="N257" s="51"/>
    </row>
    <row r="258" ht="10.5">
      <c r="B258" s="15" t="s">
        <v>392</v>
      </c>
    </row>
    <row r="259" spans="2:6" ht="10.5" hidden="1">
      <c r="B259" s="16" t="s">
        <v>38</v>
      </c>
      <c r="F259" s="1">
        <v>395.7</v>
      </c>
    </row>
    <row r="260" spans="2:6" ht="10.5" hidden="1">
      <c r="B260" s="16" t="s">
        <v>39</v>
      </c>
      <c r="F260" s="1">
        <v>117.7</v>
      </c>
    </row>
    <row r="261" spans="2:6" ht="10.5" hidden="1">
      <c r="B261" s="16" t="s">
        <v>40</v>
      </c>
      <c r="F261" s="1">
        <v>4.1</v>
      </c>
    </row>
    <row r="262" spans="2:6" ht="10.5" hidden="1">
      <c r="B262" s="16" t="s">
        <v>41</v>
      </c>
      <c r="F262" s="1">
        <v>5017</v>
      </c>
    </row>
    <row r="263" ht="21" hidden="1">
      <c r="B263" s="16" t="s">
        <v>42</v>
      </c>
    </row>
    <row r="264" ht="21" hidden="1">
      <c r="B264" s="16" t="s">
        <v>43</v>
      </c>
    </row>
    <row r="265" ht="10.5" hidden="1">
      <c r="B265" s="16" t="s">
        <v>44</v>
      </c>
    </row>
    <row r="266" ht="21" hidden="1">
      <c r="B266" s="16" t="s">
        <v>45</v>
      </c>
    </row>
    <row r="267" ht="10.5" hidden="1">
      <c r="B267" s="16" t="s">
        <v>46</v>
      </c>
    </row>
    <row r="268" spans="2:12" ht="10.5" hidden="1">
      <c r="B268" s="16" t="s">
        <v>47</v>
      </c>
      <c r="C268" s="1">
        <v>115</v>
      </c>
      <c r="F268" s="17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459.77</v>
      </c>
      <c r="L268" s="4" t="s">
        <v>48</v>
      </c>
    </row>
    <row r="269" spans="2:12" ht="10.5" hidden="1">
      <c r="B269" s="16" t="s">
        <v>49</v>
      </c>
      <c r="C269" s="1">
        <v>115</v>
      </c>
      <c r="F269" s="17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  <v>455.1</v>
      </c>
      <c r="L269" s="4" t="s">
        <v>50</v>
      </c>
    </row>
    <row r="270" spans="2:12" ht="10.5" hidden="1">
      <c r="B270" s="16" t="s">
        <v>51</v>
      </c>
      <c r="C270" s="1">
        <v>115</v>
      </c>
      <c r="F270" s="17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  <v>4.7</v>
      </c>
      <c r="L270" s="4" t="s">
        <v>52</v>
      </c>
    </row>
    <row r="271" spans="2:12" ht="10.5" hidden="1">
      <c r="B271" s="16" t="s">
        <v>53</v>
      </c>
      <c r="C271" s="1">
        <v>71</v>
      </c>
      <c r="F271" s="17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283.86</v>
      </c>
      <c r="L271" s="4" t="s">
        <v>54</v>
      </c>
    </row>
    <row r="272" spans="2:12" ht="10.5" hidden="1">
      <c r="B272" s="16" t="s">
        <v>55</v>
      </c>
      <c r="C272" s="1">
        <v>71</v>
      </c>
      <c r="F272" s="17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  <v>280.9</v>
      </c>
      <c r="L272" s="4" t="s">
        <v>56</v>
      </c>
    </row>
    <row r="273" spans="2:12" ht="10.5" hidden="1">
      <c r="B273" s="16" t="s">
        <v>57</v>
      </c>
      <c r="C273" s="1">
        <v>71</v>
      </c>
      <c r="F273" s="17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  <v>3</v>
      </c>
      <c r="L273" s="4" t="s">
        <v>58</v>
      </c>
    </row>
    <row r="274" spans="1:10" ht="10.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4" ht="10.5">
      <c r="A275" s="39" t="s">
        <v>87</v>
      </c>
      <c r="B275" s="38" t="s">
        <v>88</v>
      </c>
      <c r="C275" s="40">
        <v>0.14</v>
      </c>
      <c r="D275" s="12">
        <f>'Базовые цены за единицу'!B19</f>
        <v>795.27</v>
      </c>
      <c r="E275" s="12">
        <f>'Базовые цены за единицу'!D19</f>
        <v>18.07</v>
      </c>
      <c r="F275" s="51">
        <f>'Базовые цены с учетом расхода'!B19</f>
        <v>111.34</v>
      </c>
      <c r="G275" s="65">
        <f>'Базовые цены с учетом расхода'!C19</f>
        <v>101.51</v>
      </c>
      <c r="H275" s="12">
        <f>'Базовые цены с учетом расхода'!D19</f>
        <v>2.53</v>
      </c>
      <c r="I275" s="14">
        <v>67.259</v>
      </c>
      <c r="J275" s="14">
        <f>'Базовые цены с учетом расхода'!I19</f>
        <v>9.41626</v>
      </c>
      <c r="K275" s="1" t="s">
        <v>33</v>
      </c>
      <c r="L275" s="1" t="s">
        <v>34</v>
      </c>
      <c r="N275" s="51">
        <f>'Базовые цены с учетом расхода'!F19</f>
        <v>7.3</v>
      </c>
    </row>
    <row r="276" spans="1:14" ht="43.5" customHeight="1">
      <c r="A276" s="40"/>
      <c r="B276" s="38"/>
      <c r="C276" s="40"/>
      <c r="D276" s="13">
        <f>'Базовые цены за единицу'!C19</f>
        <v>725.05</v>
      </c>
      <c r="E276" s="13">
        <f>'Базовые цены за единицу'!E19</f>
        <v>0</v>
      </c>
      <c r="F276" s="51"/>
      <c r="G276" s="65"/>
      <c r="H276" s="13">
        <f>'Базовые цены с учетом расхода'!E19</f>
        <v>0</v>
      </c>
      <c r="J276" s="1">
        <f>'Базовые цены с учетом расхода'!K19</f>
        <v>0</v>
      </c>
      <c r="K276" s="1" t="s">
        <v>35</v>
      </c>
      <c r="L276" s="1" t="s">
        <v>36</v>
      </c>
      <c r="N276" s="51"/>
    </row>
    <row r="277" spans="2:6" ht="10.5" hidden="1">
      <c r="B277" s="16" t="s">
        <v>38</v>
      </c>
      <c r="F277" s="1">
        <v>101.51</v>
      </c>
    </row>
    <row r="278" spans="2:6" ht="10.5" hidden="1">
      <c r="B278" s="16" t="s">
        <v>39</v>
      </c>
      <c r="F278" s="1">
        <v>2.53</v>
      </c>
    </row>
    <row r="279" ht="10.5" hidden="1">
      <c r="B279" s="16" t="s">
        <v>40</v>
      </c>
    </row>
    <row r="280" spans="2:6" ht="10.5" hidden="1">
      <c r="B280" s="16" t="s">
        <v>41</v>
      </c>
      <c r="F280" s="1">
        <v>7.3</v>
      </c>
    </row>
    <row r="281" ht="21" hidden="1">
      <c r="B281" s="16" t="s">
        <v>42</v>
      </c>
    </row>
    <row r="282" ht="21" hidden="1">
      <c r="B282" s="16" t="s">
        <v>43</v>
      </c>
    </row>
    <row r="283" ht="10.5" hidden="1">
      <c r="B283" s="16" t="s">
        <v>44</v>
      </c>
    </row>
    <row r="284" ht="21" hidden="1">
      <c r="B284" s="16" t="s">
        <v>45</v>
      </c>
    </row>
    <row r="285" ht="10.5" hidden="1">
      <c r="B285" s="16" t="s">
        <v>46</v>
      </c>
    </row>
    <row r="286" spans="2:12" ht="10.5" hidden="1">
      <c r="B286" s="16" t="s">
        <v>47</v>
      </c>
      <c r="C286" s="1">
        <v>74</v>
      </c>
      <c r="F286" s="17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75.12</v>
      </c>
      <c r="L286" s="4" t="s">
        <v>48</v>
      </c>
    </row>
    <row r="287" spans="2:12" ht="10.5" hidden="1">
      <c r="B287" s="16" t="s">
        <v>49</v>
      </c>
      <c r="C287" s="1">
        <v>74</v>
      </c>
      <c r="F287" s="17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  <v>75.12</v>
      </c>
      <c r="L287" s="4" t="s">
        <v>50</v>
      </c>
    </row>
    <row r="288" spans="2:12" ht="10.5" hidden="1">
      <c r="B288" s="16" t="s">
        <v>51</v>
      </c>
      <c r="F288" s="17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</c>
      <c r="L288" s="4" t="s">
        <v>52</v>
      </c>
    </row>
    <row r="289" spans="2:12" ht="10.5" hidden="1">
      <c r="B289" s="16" t="s">
        <v>53</v>
      </c>
      <c r="C289" s="1">
        <v>50</v>
      </c>
      <c r="F289" s="17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50.76</v>
      </c>
      <c r="L289" s="4" t="s">
        <v>54</v>
      </c>
    </row>
    <row r="290" spans="2:12" ht="10.5" hidden="1">
      <c r="B290" s="16" t="s">
        <v>55</v>
      </c>
      <c r="C290" s="1">
        <v>50</v>
      </c>
      <c r="F290" s="17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  <v>50.75</v>
      </c>
      <c r="L290" s="4" t="s">
        <v>56</v>
      </c>
    </row>
    <row r="291" spans="2:12" ht="10.5" hidden="1">
      <c r="B291" s="16" t="s">
        <v>57</v>
      </c>
      <c r="F291" s="17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</c>
      <c r="L291" s="4" t="s">
        <v>58</v>
      </c>
    </row>
    <row r="292" spans="1:10" ht="10.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4" ht="10.5">
      <c r="A293" s="39" t="s">
        <v>89</v>
      </c>
      <c r="B293" s="38" t="s">
        <v>90</v>
      </c>
      <c r="C293" s="40">
        <v>14</v>
      </c>
      <c r="D293" s="12">
        <f>'Базовые цены за единицу'!B20</f>
        <v>89.75</v>
      </c>
      <c r="E293" s="12">
        <f>'Базовые цены за единицу'!D20</f>
        <v>2.81</v>
      </c>
      <c r="F293" s="51">
        <f>'Базовые цены с учетом расхода'!B20</f>
        <v>1256.5</v>
      </c>
      <c r="G293" s="65">
        <f>'Базовые цены с учетом расхода'!C20</f>
        <v>163.52</v>
      </c>
      <c r="H293" s="12">
        <f>'Базовые цены с учетом расхода'!D20</f>
        <v>39.34</v>
      </c>
      <c r="I293" s="14">
        <v>0.9446388</v>
      </c>
      <c r="J293" s="14">
        <f>'Базовые цены с учетом расхода'!I20</f>
        <v>13.224943</v>
      </c>
      <c r="K293" s="1" t="s">
        <v>33</v>
      </c>
      <c r="L293" s="1" t="s">
        <v>34</v>
      </c>
      <c r="N293" s="51">
        <f>'Базовые цены с учетом расхода'!F20</f>
        <v>1053.64</v>
      </c>
    </row>
    <row r="294" spans="1:14" ht="33" customHeight="1">
      <c r="A294" s="40"/>
      <c r="B294" s="38"/>
      <c r="C294" s="40"/>
      <c r="D294" s="13">
        <f>'Базовые цены за единицу'!C20</f>
        <v>11.68</v>
      </c>
      <c r="E294" s="13">
        <f>'Базовые цены за единицу'!E20</f>
        <v>0.08</v>
      </c>
      <c r="F294" s="51"/>
      <c r="G294" s="65"/>
      <c r="H294" s="13">
        <f>'Базовые цены с учетом расхода'!E20</f>
        <v>1.12</v>
      </c>
      <c r="I294" s="1">
        <v>0.004625</v>
      </c>
      <c r="J294" s="1">
        <f>'Базовые цены с учетом расхода'!K20</f>
        <v>0.06475</v>
      </c>
      <c r="K294" s="1" t="s">
        <v>35</v>
      </c>
      <c r="L294" s="1" t="s">
        <v>36</v>
      </c>
      <c r="N294" s="51"/>
    </row>
    <row r="295" ht="10.5">
      <c r="B295" s="15" t="s">
        <v>392</v>
      </c>
    </row>
    <row r="296" spans="2:6" ht="10.5" hidden="1">
      <c r="B296" s="16" t="s">
        <v>38</v>
      </c>
      <c r="F296" s="1">
        <v>163.52</v>
      </c>
    </row>
    <row r="297" spans="2:6" ht="10.5" hidden="1">
      <c r="B297" s="16" t="s">
        <v>39</v>
      </c>
      <c r="F297" s="1">
        <v>39.34</v>
      </c>
    </row>
    <row r="298" spans="2:6" ht="10.5" hidden="1">
      <c r="B298" s="16" t="s">
        <v>40</v>
      </c>
      <c r="F298" s="1">
        <v>1.12</v>
      </c>
    </row>
    <row r="299" spans="2:6" ht="10.5" hidden="1">
      <c r="B299" s="16" t="s">
        <v>41</v>
      </c>
      <c r="F299" s="1">
        <v>1053.64</v>
      </c>
    </row>
    <row r="300" ht="21" hidden="1">
      <c r="B300" s="16" t="s">
        <v>42</v>
      </c>
    </row>
    <row r="301" ht="21" hidden="1">
      <c r="B301" s="16" t="s">
        <v>43</v>
      </c>
    </row>
    <row r="302" ht="10.5" hidden="1">
      <c r="B302" s="16" t="s">
        <v>44</v>
      </c>
    </row>
    <row r="303" ht="21" hidden="1">
      <c r="B303" s="16" t="s">
        <v>45</v>
      </c>
    </row>
    <row r="304" ht="10.5" hidden="1">
      <c r="B304" s="16" t="s">
        <v>46</v>
      </c>
    </row>
    <row r="305" spans="2:12" ht="10.5" hidden="1">
      <c r="B305" s="16" t="s">
        <v>47</v>
      </c>
      <c r="C305" s="1">
        <v>115</v>
      </c>
      <c r="F305" s="17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189.34</v>
      </c>
      <c r="L305" s="4" t="s">
        <v>48</v>
      </c>
    </row>
    <row r="306" spans="2:12" ht="10.5" hidden="1">
      <c r="B306" s="16" t="s">
        <v>49</v>
      </c>
      <c r="C306" s="1">
        <v>115</v>
      </c>
      <c r="F306" s="17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  <v>188.02</v>
      </c>
      <c r="L306" s="4" t="s">
        <v>50</v>
      </c>
    </row>
    <row r="307" spans="2:12" ht="10.5" hidden="1">
      <c r="B307" s="16" t="s">
        <v>51</v>
      </c>
      <c r="C307" s="1">
        <v>115</v>
      </c>
      <c r="F307" s="17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  <v>1.26</v>
      </c>
      <c r="L307" s="4" t="s">
        <v>52</v>
      </c>
    </row>
    <row r="308" spans="2:12" ht="10.5" hidden="1">
      <c r="B308" s="16" t="s">
        <v>53</v>
      </c>
      <c r="C308" s="1">
        <v>71</v>
      </c>
      <c r="F308" s="17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116.89</v>
      </c>
      <c r="L308" s="4" t="s">
        <v>54</v>
      </c>
    </row>
    <row r="309" spans="2:12" ht="10.5" hidden="1">
      <c r="B309" s="16" t="s">
        <v>55</v>
      </c>
      <c r="C309" s="1">
        <v>71</v>
      </c>
      <c r="F309" s="17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  <v>116.06</v>
      </c>
      <c r="L309" s="4" t="s">
        <v>56</v>
      </c>
    </row>
    <row r="310" spans="2:12" ht="10.5" hidden="1">
      <c r="B310" s="16" t="s">
        <v>57</v>
      </c>
      <c r="C310" s="1">
        <v>71</v>
      </c>
      <c r="F310" s="17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  <v>0.84</v>
      </c>
      <c r="L310" s="4" t="s">
        <v>58</v>
      </c>
    </row>
    <row r="311" spans="1:10" ht="10.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4" ht="10.5">
      <c r="A312" s="39" t="s">
        <v>91</v>
      </c>
      <c r="B312" s="38" t="s">
        <v>92</v>
      </c>
      <c r="C312" s="40">
        <v>0.02</v>
      </c>
      <c r="D312" s="12">
        <f>'Базовые цены за единицу'!B21</f>
        <v>1734.41</v>
      </c>
      <c r="E312" s="12">
        <f>'Базовые цены за единицу'!D21</f>
        <v>16.71</v>
      </c>
      <c r="F312" s="51">
        <f>'Базовые цены с учетом расхода'!B21</f>
        <v>34.68</v>
      </c>
      <c r="G312" s="65">
        <f>'Базовые цены с учетом расхода'!C21</f>
        <v>34.35</v>
      </c>
      <c r="H312" s="12">
        <f>'Базовые цены с учетом расхода'!D21</f>
        <v>0.33</v>
      </c>
      <c r="I312" s="14">
        <v>159.341</v>
      </c>
      <c r="J312" s="14">
        <f>'Базовые цены с учетом расхода'!I21</f>
        <v>3.18682</v>
      </c>
      <c r="K312" s="1" t="s">
        <v>33</v>
      </c>
      <c r="L312" s="1" t="s">
        <v>34</v>
      </c>
      <c r="N312" s="51">
        <f>'Базовые цены с учетом расхода'!F21</f>
        <v>0</v>
      </c>
    </row>
    <row r="313" spans="1:14" ht="21.75" customHeight="1">
      <c r="A313" s="40"/>
      <c r="B313" s="38"/>
      <c r="C313" s="40"/>
      <c r="D313" s="13">
        <f>'Базовые цены за единицу'!C21</f>
        <v>1717.7</v>
      </c>
      <c r="E313" s="13">
        <f>'Базовые цены за единицу'!E21</f>
        <v>8.32</v>
      </c>
      <c r="F313" s="51"/>
      <c r="G313" s="65"/>
      <c r="H313" s="13">
        <f>'Базовые цены с учетом расхода'!E21</f>
        <v>0.17</v>
      </c>
      <c r="I313" s="1">
        <v>0.75</v>
      </c>
      <c r="J313" s="1">
        <f>'Базовые цены с учетом расхода'!K21</f>
        <v>0.015</v>
      </c>
      <c r="K313" s="1" t="s">
        <v>35</v>
      </c>
      <c r="L313" s="1" t="s">
        <v>36</v>
      </c>
      <c r="N313" s="51"/>
    </row>
    <row r="314" spans="2:6" ht="10.5" hidden="1">
      <c r="B314" s="16" t="s">
        <v>38</v>
      </c>
      <c r="F314" s="1">
        <v>34.35</v>
      </c>
    </row>
    <row r="315" spans="2:6" ht="10.5" hidden="1">
      <c r="B315" s="16" t="s">
        <v>39</v>
      </c>
      <c r="F315" s="1">
        <v>0.33</v>
      </c>
    </row>
    <row r="316" spans="2:6" ht="10.5" hidden="1">
      <c r="B316" s="16" t="s">
        <v>40</v>
      </c>
      <c r="F316" s="1">
        <v>0.17</v>
      </c>
    </row>
    <row r="317" ht="10.5" hidden="1">
      <c r="B317" s="16" t="s">
        <v>41</v>
      </c>
    </row>
    <row r="318" ht="21" hidden="1">
      <c r="B318" s="16" t="s">
        <v>42</v>
      </c>
    </row>
    <row r="319" ht="21" hidden="1">
      <c r="B319" s="16" t="s">
        <v>43</v>
      </c>
    </row>
    <row r="320" ht="10.5" hidden="1">
      <c r="B320" s="16" t="s">
        <v>44</v>
      </c>
    </row>
    <row r="321" ht="21" hidden="1">
      <c r="B321" s="16" t="s">
        <v>45</v>
      </c>
    </row>
    <row r="322" ht="10.5" hidden="1">
      <c r="B322" s="16" t="s">
        <v>46</v>
      </c>
    </row>
    <row r="323" spans="2:12" ht="10.5" hidden="1">
      <c r="B323" s="16" t="s">
        <v>47</v>
      </c>
      <c r="C323" s="1">
        <v>74</v>
      </c>
      <c r="F323" s="17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25.54</v>
      </c>
      <c r="L323" s="4" t="s">
        <v>48</v>
      </c>
    </row>
    <row r="324" spans="2:12" ht="10.5" hidden="1">
      <c r="B324" s="16" t="s">
        <v>49</v>
      </c>
      <c r="C324" s="1">
        <v>74</v>
      </c>
      <c r="F324" s="17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  <v>25.42</v>
      </c>
      <c r="L324" s="4" t="s">
        <v>50</v>
      </c>
    </row>
    <row r="325" spans="2:12" ht="10.5" hidden="1">
      <c r="B325" s="16" t="s">
        <v>51</v>
      </c>
      <c r="C325" s="1">
        <v>74</v>
      </c>
      <c r="F325" s="17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  <v>0.12</v>
      </c>
      <c r="L325" s="4" t="s">
        <v>52</v>
      </c>
    </row>
    <row r="326" spans="2:12" ht="10.5" hidden="1">
      <c r="B326" s="16" t="s">
        <v>53</v>
      </c>
      <c r="C326" s="1">
        <v>50</v>
      </c>
      <c r="F326" s="17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17.26</v>
      </c>
      <c r="L326" s="4" t="s">
        <v>54</v>
      </c>
    </row>
    <row r="327" spans="2:12" ht="10.5" hidden="1">
      <c r="B327" s="16" t="s">
        <v>55</v>
      </c>
      <c r="C327" s="1">
        <v>50</v>
      </c>
      <c r="F327" s="17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  <v>17.18</v>
      </c>
      <c r="L327" s="4" t="s">
        <v>56</v>
      </c>
    </row>
    <row r="328" spans="2:12" ht="10.5" hidden="1">
      <c r="B328" s="16" t="s">
        <v>57</v>
      </c>
      <c r="C328" s="1">
        <v>50</v>
      </c>
      <c r="F328" s="17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  <v>0.08</v>
      </c>
      <c r="L328" s="4" t="s">
        <v>58</v>
      </c>
    </row>
    <row r="329" spans="1:10" ht="10.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4" ht="10.5">
      <c r="A330" s="39" t="s">
        <v>93</v>
      </c>
      <c r="B330" s="38" t="s">
        <v>94</v>
      </c>
      <c r="C330" s="40">
        <v>2</v>
      </c>
      <c r="D330" s="12">
        <f>'Базовые цены за единицу'!B22</f>
        <v>1463.1</v>
      </c>
      <c r="E330" s="12">
        <f>'Базовые цены за единицу'!D22</f>
        <v>20.73</v>
      </c>
      <c r="F330" s="51">
        <f>'Базовые цены с учетом расхода'!B22</f>
        <v>2926.2</v>
      </c>
      <c r="G330" s="65">
        <f>'Базовые цены с учетом расхода'!C22</f>
        <v>182.76</v>
      </c>
      <c r="H330" s="12">
        <f>'Базовые цены с учетом расхода'!D22</f>
        <v>41.46</v>
      </c>
      <c r="I330" s="14">
        <v>7.95984</v>
      </c>
      <c r="J330" s="14">
        <f>'Базовые цены с учетом расхода'!I22</f>
        <v>15.91968</v>
      </c>
      <c r="K330" s="1" t="s">
        <v>33</v>
      </c>
      <c r="L330" s="1" t="s">
        <v>34</v>
      </c>
      <c r="N330" s="51">
        <f>'Базовые цены с учетом расхода'!F22</f>
        <v>2701.98</v>
      </c>
    </row>
    <row r="331" spans="1:14" ht="33" customHeight="1">
      <c r="A331" s="40"/>
      <c r="B331" s="38"/>
      <c r="C331" s="40"/>
      <c r="D331" s="13">
        <f>'Базовые цены за единицу'!C22</f>
        <v>91.38</v>
      </c>
      <c r="E331" s="13">
        <f>'Базовые цены за единицу'!E22</f>
        <v>0.85</v>
      </c>
      <c r="F331" s="51"/>
      <c r="G331" s="65"/>
      <c r="H331" s="13">
        <f>'Базовые цены с учетом расхода'!E22</f>
        <v>1.7</v>
      </c>
      <c r="I331" s="1">
        <v>0.05</v>
      </c>
      <c r="J331" s="1">
        <f>'Базовые цены с учетом расхода'!K22</f>
        <v>0.1</v>
      </c>
      <c r="K331" s="1" t="s">
        <v>35</v>
      </c>
      <c r="L331" s="1" t="s">
        <v>36</v>
      </c>
      <c r="N331" s="51"/>
    </row>
    <row r="332" ht="10.5">
      <c r="B332" s="15" t="s">
        <v>392</v>
      </c>
    </row>
    <row r="333" spans="2:6" ht="10.5" hidden="1">
      <c r="B333" s="16" t="s">
        <v>38</v>
      </c>
      <c r="F333" s="1">
        <v>182.76</v>
      </c>
    </row>
    <row r="334" spans="2:6" ht="10.5" hidden="1">
      <c r="B334" s="16" t="s">
        <v>39</v>
      </c>
      <c r="F334" s="1">
        <v>41.46</v>
      </c>
    </row>
    <row r="335" spans="2:6" ht="10.5" hidden="1">
      <c r="B335" s="16" t="s">
        <v>40</v>
      </c>
      <c r="F335" s="1">
        <v>1.7</v>
      </c>
    </row>
    <row r="336" spans="2:6" ht="10.5" hidden="1">
      <c r="B336" s="16" t="s">
        <v>41</v>
      </c>
      <c r="F336" s="1">
        <v>2701.98</v>
      </c>
    </row>
    <row r="337" ht="21" hidden="1">
      <c r="B337" s="16" t="s">
        <v>42</v>
      </c>
    </row>
    <row r="338" ht="21" hidden="1">
      <c r="B338" s="16" t="s">
        <v>43</v>
      </c>
    </row>
    <row r="339" ht="10.5" hidden="1">
      <c r="B339" s="16" t="s">
        <v>44</v>
      </c>
    </row>
    <row r="340" ht="21" hidden="1">
      <c r="B340" s="16" t="s">
        <v>45</v>
      </c>
    </row>
    <row r="341" ht="10.5" hidden="1">
      <c r="B341" s="16" t="s">
        <v>46</v>
      </c>
    </row>
    <row r="342" spans="2:12" ht="10.5" hidden="1">
      <c r="B342" s="16" t="s">
        <v>47</v>
      </c>
      <c r="C342" s="1">
        <v>115</v>
      </c>
      <c r="F342" s="17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212.13</v>
      </c>
      <c r="L342" s="4" t="s">
        <v>48</v>
      </c>
    </row>
    <row r="343" spans="2:12" ht="10.5" hidden="1">
      <c r="B343" s="16" t="s">
        <v>49</v>
      </c>
      <c r="C343" s="1">
        <v>115</v>
      </c>
      <c r="F343" s="17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  <v>210.18</v>
      </c>
      <c r="L343" s="4" t="s">
        <v>50</v>
      </c>
    </row>
    <row r="344" spans="2:12" ht="10.5" hidden="1">
      <c r="B344" s="16" t="s">
        <v>51</v>
      </c>
      <c r="C344" s="1">
        <v>115</v>
      </c>
      <c r="F344" s="17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  <v>1.94</v>
      </c>
      <c r="L344" s="4" t="s">
        <v>52</v>
      </c>
    </row>
    <row r="345" spans="2:12" ht="10.5" hidden="1">
      <c r="B345" s="16" t="s">
        <v>53</v>
      </c>
      <c r="C345" s="1">
        <v>71</v>
      </c>
      <c r="F345" s="17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130.97</v>
      </c>
      <c r="L345" s="4" t="s">
        <v>54</v>
      </c>
    </row>
    <row r="346" spans="2:12" ht="10.5" hidden="1">
      <c r="B346" s="16" t="s">
        <v>55</v>
      </c>
      <c r="C346" s="1">
        <v>71</v>
      </c>
      <c r="F346" s="17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  <v>129.76</v>
      </c>
      <c r="L346" s="4" t="s">
        <v>56</v>
      </c>
    </row>
    <row r="347" spans="2:12" ht="10.5" hidden="1">
      <c r="B347" s="16" t="s">
        <v>57</v>
      </c>
      <c r="C347" s="1">
        <v>71</v>
      </c>
      <c r="F347" s="17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  <v>1.2</v>
      </c>
      <c r="L347" s="4" t="s">
        <v>58</v>
      </c>
    </row>
    <row r="348" spans="1:10" ht="10.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4" ht="10.5">
      <c r="A349" s="39" t="s">
        <v>95</v>
      </c>
      <c r="B349" s="38" t="s">
        <v>96</v>
      </c>
      <c r="C349" s="40">
        <v>2</v>
      </c>
      <c r="D349" s="12">
        <f>'Базовые цены за единицу'!B23</f>
        <v>714.28</v>
      </c>
      <c r="E349" s="12">
        <f>'Базовые цены за единицу'!D23</f>
        <v>15.49</v>
      </c>
      <c r="F349" s="51">
        <f>'Базовые цены с учетом расхода'!B23</f>
        <v>1428.56</v>
      </c>
      <c r="G349" s="65">
        <f>'Базовые цены с учетом расхода'!C23</f>
        <v>215.08</v>
      </c>
      <c r="H349" s="12">
        <f>'Базовые цены с учетом расхода'!D23</f>
        <v>30.98</v>
      </c>
      <c r="I349" s="14">
        <v>8.83637</v>
      </c>
      <c r="J349" s="14">
        <f>'Базовые цены с учетом расхода'!I23</f>
        <v>17.67274</v>
      </c>
      <c r="K349" s="1" t="s">
        <v>33</v>
      </c>
      <c r="L349" s="1" t="s">
        <v>34</v>
      </c>
      <c r="N349" s="51">
        <f>'Базовые цены с учетом расхода'!F23</f>
        <v>1182.5</v>
      </c>
    </row>
    <row r="350" spans="1:14" ht="33" customHeight="1">
      <c r="A350" s="40"/>
      <c r="B350" s="38"/>
      <c r="C350" s="40"/>
      <c r="D350" s="13">
        <f>'Базовые цены за единицу'!C23</f>
        <v>107.54</v>
      </c>
      <c r="E350" s="13">
        <f>'Базовые цены за единицу'!E23</f>
        <v>0.41</v>
      </c>
      <c r="F350" s="51"/>
      <c r="G350" s="65"/>
      <c r="H350" s="13">
        <f>'Базовые цены с учетом расхода'!E23</f>
        <v>0.82</v>
      </c>
      <c r="I350" s="1">
        <v>0.025</v>
      </c>
      <c r="J350" s="1">
        <f>'Базовые цены с учетом расхода'!K23</f>
        <v>0.05</v>
      </c>
      <c r="K350" s="1" t="s">
        <v>35</v>
      </c>
      <c r="L350" s="1" t="s">
        <v>36</v>
      </c>
      <c r="N350" s="51"/>
    </row>
    <row r="351" ht="10.5">
      <c r="B351" s="15" t="s">
        <v>392</v>
      </c>
    </row>
    <row r="352" spans="2:6" ht="10.5" hidden="1">
      <c r="B352" s="16" t="s">
        <v>38</v>
      </c>
      <c r="F352" s="1">
        <v>215.08</v>
      </c>
    </row>
    <row r="353" spans="2:6" ht="10.5" hidden="1">
      <c r="B353" s="16" t="s">
        <v>39</v>
      </c>
      <c r="F353" s="1">
        <v>30.98</v>
      </c>
    </row>
    <row r="354" spans="2:6" ht="10.5" hidden="1">
      <c r="B354" s="16" t="s">
        <v>40</v>
      </c>
      <c r="F354" s="1">
        <v>0.82</v>
      </c>
    </row>
    <row r="355" spans="2:6" ht="10.5" hidden="1">
      <c r="B355" s="16" t="s">
        <v>41</v>
      </c>
      <c r="F355" s="1">
        <v>1182.5</v>
      </c>
    </row>
    <row r="356" ht="21" hidden="1">
      <c r="B356" s="16" t="s">
        <v>42</v>
      </c>
    </row>
    <row r="357" ht="21" hidden="1">
      <c r="B357" s="16" t="s">
        <v>43</v>
      </c>
    </row>
    <row r="358" ht="10.5" hidden="1">
      <c r="B358" s="16" t="s">
        <v>44</v>
      </c>
    </row>
    <row r="359" ht="21" hidden="1">
      <c r="B359" s="16" t="s">
        <v>45</v>
      </c>
    </row>
    <row r="360" ht="10.5" hidden="1">
      <c r="B360" s="16" t="s">
        <v>46</v>
      </c>
    </row>
    <row r="361" spans="2:12" ht="10.5" hidden="1">
      <c r="B361" s="16" t="s">
        <v>47</v>
      </c>
      <c r="C361" s="1">
        <v>115</v>
      </c>
      <c r="F361" s="17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248.29</v>
      </c>
      <c r="L361" s="4" t="s">
        <v>48</v>
      </c>
    </row>
    <row r="362" spans="2:12" ht="10.5" hidden="1">
      <c r="B362" s="16" t="s">
        <v>49</v>
      </c>
      <c r="C362" s="1">
        <v>115</v>
      </c>
      <c r="F362" s="17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  <v>247.34</v>
      </c>
      <c r="L362" s="4" t="s">
        <v>50</v>
      </c>
    </row>
    <row r="363" spans="2:12" ht="10.5" hidden="1">
      <c r="B363" s="16" t="s">
        <v>51</v>
      </c>
      <c r="C363" s="1">
        <v>115</v>
      </c>
      <c r="F363" s="17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  <v>0.94</v>
      </c>
      <c r="L363" s="4" t="s">
        <v>52</v>
      </c>
    </row>
    <row r="364" spans="2:12" ht="10.5" hidden="1">
      <c r="B364" s="16" t="s">
        <v>53</v>
      </c>
      <c r="C364" s="1">
        <v>71</v>
      </c>
      <c r="F364" s="17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153.29</v>
      </c>
      <c r="L364" s="4" t="s">
        <v>54</v>
      </c>
    </row>
    <row r="365" spans="2:12" ht="10.5" hidden="1">
      <c r="B365" s="16" t="s">
        <v>55</v>
      </c>
      <c r="C365" s="1">
        <v>71</v>
      </c>
      <c r="F365" s="17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  <v>152.7</v>
      </c>
      <c r="L365" s="4" t="s">
        <v>56</v>
      </c>
    </row>
    <row r="366" spans="2:12" ht="10.5" hidden="1">
      <c r="B366" s="16" t="s">
        <v>57</v>
      </c>
      <c r="C366" s="1">
        <v>71</v>
      </c>
      <c r="F366" s="17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  <v>0.58</v>
      </c>
      <c r="L366" s="4" t="s">
        <v>58</v>
      </c>
    </row>
    <row r="367" spans="1:10" ht="10.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4" ht="10.5">
      <c r="A368" s="39" t="s">
        <v>97</v>
      </c>
      <c r="B368" s="38" t="s">
        <v>98</v>
      </c>
      <c r="C368" s="40">
        <v>2</v>
      </c>
      <c r="D368" s="12">
        <f>'Базовые цены за единицу'!B24</f>
        <v>1.14</v>
      </c>
      <c r="E368" s="12">
        <f>'Базовые цены за единицу'!D24</f>
        <v>0</v>
      </c>
      <c r="F368" s="51">
        <f>'Базовые цены с учетом расхода'!B24</f>
        <v>2.28</v>
      </c>
      <c r="G368" s="65">
        <f>'Базовые цены с учетом расхода'!C24</f>
        <v>2.28</v>
      </c>
      <c r="H368" s="12">
        <f>'Базовые цены с учетом расхода'!D24</f>
        <v>0</v>
      </c>
      <c r="I368" s="14">
        <v>0.09064</v>
      </c>
      <c r="J368" s="14">
        <f>'Базовые цены с учетом расхода'!I24</f>
        <v>0.18128</v>
      </c>
      <c r="K368" s="1" t="s">
        <v>33</v>
      </c>
      <c r="L368" s="1" t="s">
        <v>34</v>
      </c>
      <c r="N368" s="51">
        <f>'Базовые цены с учетом расхода'!F24</f>
        <v>0</v>
      </c>
    </row>
    <row r="369" spans="1:14" ht="33" customHeight="1">
      <c r="A369" s="40"/>
      <c r="B369" s="38"/>
      <c r="C369" s="40"/>
      <c r="D369" s="13">
        <f>'Базовые цены за единицу'!C24</f>
        <v>1.14</v>
      </c>
      <c r="E369" s="13">
        <f>'Базовые цены за единицу'!E24</f>
        <v>0</v>
      </c>
      <c r="F369" s="51"/>
      <c r="G369" s="65"/>
      <c r="H369" s="13">
        <f>'Базовые цены с учетом расхода'!E24</f>
        <v>0</v>
      </c>
      <c r="J369" s="1">
        <f>'Базовые цены с учетом расхода'!K24</f>
        <v>0</v>
      </c>
      <c r="K369" s="1" t="s">
        <v>35</v>
      </c>
      <c r="L369" s="1" t="s">
        <v>36</v>
      </c>
      <c r="N369" s="51"/>
    </row>
    <row r="370" ht="10.5">
      <c r="B370" s="15" t="s">
        <v>393</v>
      </c>
    </row>
    <row r="371" spans="2:6" ht="10.5" hidden="1">
      <c r="B371" s="16" t="s">
        <v>38</v>
      </c>
      <c r="F371" s="1">
        <v>2.28</v>
      </c>
    </row>
    <row r="372" ht="10.5" hidden="1">
      <c r="B372" s="16" t="s">
        <v>39</v>
      </c>
    </row>
    <row r="373" ht="10.5" hidden="1">
      <c r="B373" s="16" t="s">
        <v>40</v>
      </c>
    </row>
    <row r="374" ht="10.5" hidden="1">
      <c r="B374" s="16" t="s">
        <v>41</v>
      </c>
    </row>
    <row r="375" ht="21" hidden="1">
      <c r="B375" s="16" t="s">
        <v>42</v>
      </c>
    </row>
    <row r="376" ht="21" hidden="1">
      <c r="B376" s="16" t="s">
        <v>43</v>
      </c>
    </row>
    <row r="377" ht="10.5" hidden="1">
      <c r="B377" s="16" t="s">
        <v>44</v>
      </c>
    </row>
    <row r="378" ht="21" hidden="1">
      <c r="B378" s="16" t="s">
        <v>45</v>
      </c>
    </row>
    <row r="379" ht="10.5" hidden="1">
      <c r="B379" s="16" t="s">
        <v>46</v>
      </c>
    </row>
    <row r="380" spans="2:12" ht="10.5" hidden="1">
      <c r="B380" s="16" t="s">
        <v>47</v>
      </c>
      <c r="C380" s="1">
        <v>115</v>
      </c>
      <c r="F380" s="17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2.62</v>
      </c>
      <c r="L380" s="4" t="s">
        <v>48</v>
      </c>
    </row>
    <row r="381" spans="2:12" ht="10.5" hidden="1">
      <c r="B381" s="16" t="s">
        <v>49</v>
      </c>
      <c r="C381" s="1">
        <v>115</v>
      </c>
      <c r="F381" s="17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  <v>2.62</v>
      </c>
      <c r="L381" s="4" t="s">
        <v>50</v>
      </c>
    </row>
    <row r="382" spans="2:12" ht="10.5" hidden="1">
      <c r="B382" s="16" t="s">
        <v>51</v>
      </c>
      <c r="F382" s="17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</c>
      <c r="L382" s="4" t="s">
        <v>52</v>
      </c>
    </row>
    <row r="383" spans="2:12" ht="10.5" hidden="1">
      <c r="B383" s="16" t="s">
        <v>53</v>
      </c>
      <c r="C383" s="1">
        <v>71</v>
      </c>
      <c r="F383" s="17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1.62</v>
      </c>
      <c r="L383" s="4" t="s">
        <v>54</v>
      </c>
    </row>
    <row r="384" spans="2:12" ht="10.5" hidden="1">
      <c r="B384" s="16" t="s">
        <v>55</v>
      </c>
      <c r="C384" s="1">
        <v>71</v>
      </c>
      <c r="F384" s="17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  <v>1.62</v>
      </c>
      <c r="L384" s="4" t="s">
        <v>56</v>
      </c>
    </row>
    <row r="385" spans="2:12" ht="10.5" hidden="1">
      <c r="B385" s="16" t="s">
        <v>57</v>
      </c>
      <c r="F385" s="17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</c>
      <c r="L385" s="4" t="s">
        <v>58</v>
      </c>
    </row>
    <row r="386" spans="1:10" ht="10.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4" ht="10.5">
      <c r="A387" s="39" t="s">
        <v>99</v>
      </c>
      <c r="B387" s="38" t="s">
        <v>100</v>
      </c>
      <c r="C387" s="40">
        <v>2</v>
      </c>
      <c r="D387" s="12">
        <f>'Базовые цены за единицу'!B25</f>
        <v>189.36</v>
      </c>
      <c r="E387" s="12">
        <f>'Базовые цены за единицу'!D25</f>
        <v>0</v>
      </c>
      <c r="F387" s="51">
        <f>'Базовые цены с учетом расхода'!B25</f>
        <v>378.72</v>
      </c>
      <c r="G387" s="65">
        <f>'Базовые цены с учетом расхода'!C25</f>
        <v>6.54</v>
      </c>
      <c r="H387" s="12">
        <f>'Базовые цены с учетом расхода'!D25</f>
        <v>0</v>
      </c>
      <c r="I387" s="14">
        <v>0.26059</v>
      </c>
      <c r="J387" s="14">
        <f>'Базовые цены с учетом расхода'!I25</f>
        <v>0.52118</v>
      </c>
      <c r="K387" s="1" t="s">
        <v>33</v>
      </c>
      <c r="L387" s="1" t="s">
        <v>34</v>
      </c>
      <c r="N387" s="51">
        <f>'Базовые цены с учетом расхода'!F25</f>
        <v>372.18</v>
      </c>
    </row>
    <row r="388" spans="1:14" ht="33" customHeight="1">
      <c r="A388" s="40"/>
      <c r="B388" s="38"/>
      <c r="C388" s="40"/>
      <c r="D388" s="13">
        <f>'Базовые цены за единицу'!C25</f>
        <v>3.27</v>
      </c>
      <c r="E388" s="13">
        <f>'Базовые цены за единицу'!E25</f>
        <v>0</v>
      </c>
      <c r="F388" s="51"/>
      <c r="G388" s="65"/>
      <c r="H388" s="13">
        <f>'Базовые цены с учетом расхода'!E25</f>
        <v>0</v>
      </c>
      <c r="J388" s="1">
        <f>'Базовые цены с учетом расхода'!K25</f>
        <v>0</v>
      </c>
      <c r="K388" s="1" t="s">
        <v>35</v>
      </c>
      <c r="L388" s="1" t="s">
        <v>36</v>
      </c>
      <c r="N388" s="51"/>
    </row>
    <row r="389" ht="10.5">
      <c r="B389" s="15" t="s">
        <v>394</v>
      </c>
    </row>
    <row r="390" spans="2:6" ht="10.5" hidden="1">
      <c r="B390" s="16" t="s">
        <v>38</v>
      </c>
      <c r="F390" s="1">
        <v>6.54</v>
      </c>
    </row>
    <row r="391" ht="10.5" hidden="1">
      <c r="B391" s="16" t="s">
        <v>39</v>
      </c>
    </row>
    <row r="392" ht="10.5" hidden="1">
      <c r="B392" s="16" t="s">
        <v>40</v>
      </c>
    </row>
    <row r="393" spans="2:6" ht="10.5" hidden="1">
      <c r="B393" s="16" t="s">
        <v>41</v>
      </c>
      <c r="F393" s="1">
        <v>372.18</v>
      </c>
    </row>
    <row r="394" ht="21" hidden="1">
      <c r="B394" s="16" t="s">
        <v>42</v>
      </c>
    </row>
    <row r="395" ht="21" hidden="1">
      <c r="B395" s="16" t="s">
        <v>43</v>
      </c>
    </row>
    <row r="396" ht="10.5" hidden="1">
      <c r="B396" s="16" t="s">
        <v>44</v>
      </c>
    </row>
    <row r="397" ht="21" hidden="1">
      <c r="B397" s="16" t="s">
        <v>45</v>
      </c>
    </row>
    <row r="398" ht="10.5" hidden="1">
      <c r="B398" s="16" t="s">
        <v>46</v>
      </c>
    </row>
    <row r="399" spans="2:12" ht="10.5" hidden="1">
      <c r="B399" s="16" t="s">
        <v>47</v>
      </c>
      <c r="C399" s="1">
        <v>115</v>
      </c>
      <c r="F399" s="17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7.52</v>
      </c>
      <c r="L399" s="4" t="s">
        <v>48</v>
      </c>
    </row>
    <row r="400" spans="2:12" ht="10.5" hidden="1">
      <c r="B400" s="16" t="s">
        <v>49</v>
      </c>
      <c r="C400" s="1">
        <v>115</v>
      </c>
      <c r="F400" s="17">
        <f>IF('Базовые цены с учетом расхода'!P25&gt;0,'Базовые цены с учетом расхода'!P25,IF('Базовые цены с учетом расхода'!P25&lt;0,'Базовые цены с учетом расхода'!P25,""))</f>
        <v>7.52</v>
      </c>
      <c r="L400" s="4" t="s">
        <v>50</v>
      </c>
    </row>
    <row r="401" spans="2:12" ht="10.5" hidden="1">
      <c r="B401" s="16" t="s">
        <v>51</v>
      </c>
      <c r="F401" s="17">
        <f>IF('Базовые цены с учетом расхода'!Q25&gt;0,'Базовые цены с учетом расхода'!Q25,IF('Базовые цены с учетом расхода'!Q25&lt;0,'Базовые цены с учетом расхода'!Q25,""))</f>
      </c>
      <c r="L401" s="4" t="s">
        <v>52</v>
      </c>
    </row>
    <row r="402" spans="2:12" ht="10.5" hidden="1">
      <c r="B402" s="16" t="s">
        <v>53</v>
      </c>
      <c r="C402" s="1">
        <v>71</v>
      </c>
      <c r="F402" s="17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4.64</v>
      </c>
      <c r="L402" s="4" t="s">
        <v>54</v>
      </c>
    </row>
    <row r="403" spans="2:12" ht="10.5" hidden="1">
      <c r="B403" s="16" t="s">
        <v>55</v>
      </c>
      <c r="C403" s="1">
        <v>71</v>
      </c>
      <c r="F403" s="17">
        <f>IF('Базовые цены с учетом расхода'!R25&gt;0,'Базовые цены с учетом расхода'!R25,IF('Базовые цены с учетом расхода'!R25&lt;0,'Базовые цены с учетом расхода'!R25,""))</f>
        <v>4.64</v>
      </c>
      <c r="L403" s="4" t="s">
        <v>56</v>
      </c>
    </row>
    <row r="404" spans="2:12" ht="10.5" hidden="1">
      <c r="B404" s="16" t="s">
        <v>57</v>
      </c>
      <c r="F404" s="17">
        <f>IF('Базовые цены с учетом расхода'!S25&gt;0,'Базовые цены с учетом расхода'!S25,IF('Базовые цены с учетом расхода'!S25&lt;0,'Базовые цены с учетом расхода'!S25,""))</f>
      </c>
      <c r="L404" s="4" t="s">
        <v>58</v>
      </c>
    </row>
    <row r="405" spans="1:10" ht="10.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4" ht="10.5">
      <c r="A406" s="39" t="s">
        <v>101</v>
      </c>
      <c r="B406" s="38" t="s">
        <v>102</v>
      </c>
      <c r="C406" s="40">
        <v>0.01</v>
      </c>
      <c r="D406" s="12">
        <f>'Базовые цены за единицу'!B26</f>
        <v>1765.44</v>
      </c>
      <c r="E406" s="12">
        <f>'Базовые цены за единицу'!D26</f>
        <v>0</v>
      </c>
      <c r="F406" s="51">
        <f>'Базовые цены с учетом расхода'!B26</f>
        <v>17.65</v>
      </c>
      <c r="G406" s="65">
        <f>'Базовые цены с учетом расхода'!C26</f>
        <v>17.65</v>
      </c>
      <c r="H406" s="12">
        <f>'Базовые цены с учетом расхода'!D26</f>
        <v>0</v>
      </c>
      <c r="I406" s="14">
        <v>163.77</v>
      </c>
      <c r="J406" s="14">
        <f>'Базовые цены с учетом расхода'!I26</f>
        <v>1.6377</v>
      </c>
      <c r="K406" s="1" t="s">
        <v>33</v>
      </c>
      <c r="L406" s="1" t="s">
        <v>34</v>
      </c>
      <c r="N406" s="51">
        <f>'Базовые цены с учетом расхода'!F26</f>
        <v>0</v>
      </c>
    </row>
    <row r="407" spans="1:14" ht="21.75" customHeight="1">
      <c r="A407" s="40"/>
      <c r="B407" s="38"/>
      <c r="C407" s="40"/>
      <c r="D407" s="13">
        <f>'Базовые цены за единицу'!C26</f>
        <v>1765.44</v>
      </c>
      <c r="E407" s="13">
        <f>'Базовые цены за единицу'!E26</f>
        <v>0</v>
      </c>
      <c r="F407" s="51"/>
      <c r="G407" s="65"/>
      <c r="H407" s="13">
        <f>'Базовые цены с учетом расхода'!E26</f>
        <v>0</v>
      </c>
      <c r="J407" s="1">
        <f>'Базовые цены с учетом расхода'!K26</f>
        <v>0</v>
      </c>
      <c r="K407" s="1" t="s">
        <v>35</v>
      </c>
      <c r="L407" s="1" t="s">
        <v>36</v>
      </c>
      <c r="N407" s="51"/>
    </row>
    <row r="408" spans="2:6" ht="10.5" hidden="1">
      <c r="B408" s="16" t="s">
        <v>38</v>
      </c>
      <c r="F408" s="1">
        <v>17.65</v>
      </c>
    </row>
    <row r="409" ht="10.5" hidden="1">
      <c r="B409" s="16" t="s">
        <v>39</v>
      </c>
    </row>
    <row r="410" ht="10.5" hidden="1">
      <c r="B410" s="16" t="s">
        <v>40</v>
      </c>
    </row>
    <row r="411" ht="10.5" hidden="1">
      <c r="B411" s="16" t="s">
        <v>41</v>
      </c>
    </row>
    <row r="412" ht="21" hidden="1">
      <c r="B412" s="16" t="s">
        <v>42</v>
      </c>
    </row>
    <row r="413" ht="21" hidden="1">
      <c r="B413" s="16" t="s">
        <v>43</v>
      </c>
    </row>
    <row r="414" ht="10.5" hidden="1">
      <c r="B414" s="16" t="s">
        <v>44</v>
      </c>
    </row>
    <row r="415" ht="21" hidden="1">
      <c r="B415" s="16" t="s">
        <v>45</v>
      </c>
    </row>
    <row r="416" ht="10.5" hidden="1">
      <c r="B416" s="16" t="s">
        <v>46</v>
      </c>
    </row>
    <row r="417" spans="2:12" ht="10.5" hidden="1">
      <c r="B417" s="16" t="s">
        <v>47</v>
      </c>
      <c r="C417" s="1">
        <v>74</v>
      </c>
      <c r="F417" s="17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13.06</v>
      </c>
      <c r="L417" s="4" t="s">
        <v>48</v>
      </c>
    </row>
    <row r="418" spans="2:12" ht="10.5" hidden="1">
      <c r="B418" s="16" t="s">
        <v>49</v>
      </c>
      <c r="C418" s="1">
        <v>74</v>
      </c>
      <c r="F418" s="17">
        <f>IF('Базовые цены с учетом расхода'!P26&gt;0,'Базовые цены с учетом расхода'!P26,IF('Базовые цены с учетом расхода'!P26&lt;0,'Базовые цены с учетом расхода'!P26,""))</f>
        <v>13.06</v>
      </c>
      <c r="L418" s="4" t="s">
        <v>50</v>
      </c>
    </row>
    <row r="419" spans="2:12" ht="10.5" hidden="1">
      <c r="B419" s="16" t="s">
        <v>51</v>
      </c>
      <c r="F419" s="17">
        <f>IF('Базовые цены с учетом расхода'!Q26&gt;0,'Базовые цены с учетом расхода'!Q26,IF('Базовые цены с учетом расхода'!Q26&lt;0,'Базовые цены с учетом расхода'!Q26,""))</f>
      </c>
      <c r="L419" s="4" t="s">
        <v>52</v>
      </c>
    </row>
    <row r="420" spans="2:12" ht="10.5" hidden="1">
      <c r="B420" s="16" t="s">
        <v>53</v>
      </c>
      <c r="C420" s="1">
        <v>50</v>
      </c>
      <c r="F420" s="17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8.83</v>
      </c>
      <c r="L420" s="4" t="s">
        <v>54</v>
      </c>
    </row>
    <row r="421" spans="2:12" ht="10.5" hidden="1">
      <c r="B421" s="16" t="s">
        <v>55</v>
      </c>
      <c r="C421" s="1">
        <v>50</v>
      </c>
      <c r="F421" s="17">
        <f>IF('Базовые цены с учетом расхода'!R26&gt;0,'Базовые цены с учетом расхода'!R26,IF('Базовые цены с учетом расхода'!R26&lt;0,'Базовые цены с учетом расхода'!R26,""))</f>
        <v>8.83</v>
      </c>
      <c r="L421" s="4" t="s">
        <v>56</v>
      </c>
    </row>
    <row r="422" spans="2:12" ht="10.5" hidden="1">
      <c r="B422" s="16" t="s">
        <v>57</v>
      </c>
      <c r="F422" s="17">
        <f>IF('Базовые цены с учетом расхода'!S26&gt;0,'Базовые цены с учетом расхода'!S26,IF('Базовые цены с учетом расхода'!S26&lt;0,'Базовые цены с учетом расхода'!S26,""))</f>
      </c>
      <c r="L422" s="4" t="s">
        <v>58</v>
      </c>
    </row>
    <row r="423" spans="1:10" ht="10.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4" ht="10.5">
      <c r="A424" s="39" t="s">
        <v>103</v>
      </c>
      <c r="B424" s="38" t="s">
        <v>104</v>
      </c>
      <c r="C424" s="40">
        <v>1</v>
      </c>
      <c r="D424" s="12">
        <f>'Базовые цены за единицу'!B27</f>
        <v>5285.27</v>
      </c>
      <c r="E424" s="12">
        <f>'Базовые цены за единицу'!D27</f>
        <v>81.81</v>
      </c>
      <c r="F424" s="51">
        <f>'Базовые цены с учетом расхода'!B27</f>
        <v>5285.27</v>
      </c>
      <c r="G424" s="65">
        <f>'Базовые цены с учетом расхода'!C27</f>
        <v>214.1</v>
      </c>
      <c r="H424" s="12">
        <f>'Базовые цены с учетом расхода'!D27</f>
        <v>81.81</v>
      </c>
      <c r="I424" s="14">
        <v>18.205765</v>
      </c>
      <c r="J424" s="14">
        <f>'Базовые цены с учетом расхода'!I27</f>
        <v>18.205765</v>
      </c>
      <c r="K424" s="1" t="s">
        <v>33</v>
      </c>
      <c r="L424" s="1" t="s">
        <v>34</v>
      </c>
      <c r="N424" s="51">
        <f>'Базовые цены с учетом расхода'!F27</f>
        <v>4989.36</v>
      </c>
    </row>
    <row r="425" spans="1:14" ht="33" customHeight="1">
      <c r="A425" s="40"/>
      <c r="B425" s="38"/>
      <c r="C425" s="40"/>
      <c r="D425" s="13">
        <f>'Базовые цены за единицу'!C27</f>
        <v>214.1</v>
      </c>
      <c r="E425" s="13">
        <f>'Базовые цены за единицу'!E27</f>
        <v>2.95</v>
      </c>
      <c r="F425" s="51"/>
      <c r="G425" s="65"/>
      <c r="H425" s="13">
        <f>'Базовые цены с учетом расхода'!E27</f>
        <v>2.95</v>
      </c>
      <c r="I425" s="1">
        <v>0.175</v>
      </c>
      <c r="J425" s="1">
        <f>'Базовые цены с учетом расхода'!K27</f>
        <v>0.175</v>
      </c>
      <c r="K425" s="1" t="s">
        <v>35</v>
      </c>
      <c r="L425" s="1" t="s">
        <v>36</v>
      </c>
      <c r="N425" s="51"/>
    </row>
    <row r="426" ht="10.5">
      <c r="B426" s="15" t="s">
        <v>392</v>
      </c>
    </row>
    <row r="427" spans="2:6" ht="10.5" hidden="1">
      <c r="B427" s="16" t="s">
        <v>38</v>
      </c>
      <c r="F427" s="1">
        <v>214.1</v>
      </c>
    </row>
    <row r="428" spans="2:6" ht="10.5" hidden="1">
      <c r="B428" s="16" t="s">
        <v>39</v>
      </c>
      <c r="F428" s="1">
        <v>81.81</v>
      </c>
    </row>
    <row r="429" spans="2:6" ht="10.5" hidden="1">
      <c r="B429" s="16" t="s">
        <v>40</v>
      </c>
      <c r="F429" s="1">
        <v>2.95</v>
      </c>
    </row>
    <row r="430" spans="2:6" ht="10.5" hidden="1">
      <c r="B430" s="16" t="s">
        <v>41</v>
      </c>
      <c r="F430" s="1">
        <v>4989.36</v>
      </c>
    </row>
    <row r="431" ht="21" hidden="1">
      <c r="B431" s="16" t="s">
        <v>42</v>
      </c>
    </row>
    <row r="432" ht="21" hidden="1">
      <c r="B432" s="16" t="s">
        <v>43</v>
      </c>
    </row>
    <row r="433" ht="10.5" hidden="1">
      <c r="B433" s="16" t="s">
        <v>44</v>
      </c>
    </row>
    <row r="434" ht="21" hidden="1">
      <c r="B434" s="16" t="s">
        <v>45</v>
      </c>
    </row>
    <row r="435" ht="10.5" hidden="1">
      <c r="B435" s="16" t="s">
        <v>46</v>
      </c>
    </row>
    <row r="436" spans="2:12" ht="10.5" hidden="1">
      <c r="B436" s="16" t="s">
        <v>47</v>
      </c>
      <c r="C436" s="1">
        <v>115</v>
      </c>
      <c r="F436" s="17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249.61</v>
      </c>
      <c r="L436" s="4" t="s">
        <v>48</v>
      </c>
    </row>
    <row r="437" spans="2:12" ht="10.5" hidden="1">
      <c r="B437" s="16" t="s">
        <v>49</v>
      </c>
      <c r="C437" s="1">
        <v>115</v>
      </c>
      <c r="F437" s="17">
        <f>IF('Базовые цены с учетом расхода'!P27&gt;0,'Базовые цены с учетом расхода'!P27,IF('Базовые цены с учетом расхода'!P27&lt;0,'Базовые цены с учетом расхода'!P27,""))</f>
        <v>246.22</v>
      </c>
      <c r="L437" s="4" t="s">
        <v>50</v>
      </c>
    </row>
    <row r="438" spans="2:12" ht="10.5" hidden="1">
      <c r="B438" s="16" t="s">
        <v>51</v>
      </c>
      <c r="C438" s="1">
        <v>115</v>
      </c>
      <c r="F438" s="17">
        <f>IF('Базовые цены с учетом расхода'!Q27&gt;0,'Базовые цены с учетом расхода'!Q27,IF('Базовые цены с учетом расхода'!Q27&lt;0,'Базовые цены с учетом расхода'!Q27,""))</f>
        <v>3.39</v>
      </c>
      <c r="L438" s="4" t="s">
        <v>52</v>
      </c>
    </row>
    <row r="439" spans="2:12" ht="10.5" hidden="1">
      <c r="B439" s="16" t="s">
        <v>53</v>
      </c>
      <c r="C439" s="1">
        <v>71</v>
      </c>
      <c r="F439" s="17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  <v>154.11</v>
      </c>
      <c r="L439" s="4" t="s">
        <v>54</v>
      </c>
    </row>
    <row r="440" spans="2:12" ht="10.5" hidden="1">
      <c r="B440" s="16" t="s">
        <v>55</v>
      </c>
      <c r="C440" s="1">
        <v>71</v>
      </c>
      <c r="F440" s="17">
        <f>IF('Базовые цены с учетом расхода'!R27&gt;0,'Базовые цены с учетом расхода'!R27,IF('Базовые цены с учетом расхода'!R27&lt;0,'Базовые цены с учетом расхода'!R27,""))</f>
        <v>152.01</v>
      </c>
      <c r="L440" s="4" t="s">
        <v>56</v>
      </c>
    </row>
    <row r="441" spans="2:12" ht="10.5" hidden="1">
      <c r="B441" s="16" t="s">
        <v>57</v>
      </c>
      <c r="C441" s="1">
        <v>71</v>
      </c>
      <c r="F441" s="17">
        <f>IF('Базовые цены с учетом расхода'!S27&gt;0,'Базовые цены с учетом расхода'!S27,IF('Базовые цены с учетом расхода'!S27&lt;0,'Базовые цены с учетом расхода'!S27,""))</f>
        <v>2.1</v>
      </c>
      <c r="L441" s="4" t="s">
        <v>58</v>
      </c>
    </row>
    <row r="442" spans="1:10" ht="10.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4" ht="10.5">
      <c r="A443" s="39" t="s">
        <v>105</v>
      </c>
      <c r="B443" s="38" t="s">
        <v>106</v>
      </c>
      <c r="C443" s="40">
        <v>1</v>
      </c>
      <c r="D443" s="12">
        <f>'Базовые цены за единицу'!B28</f>
        <v>17.53</v>
      </c>
      <c r="E443" s="12">
        <f>'Базовые цены за единицу'!D28</f>
        <v>3.77</v>
      </c>
      <c r="F443" s="51">
        <f>'Базовые цены с учетом расхода'!B28</f>
        <v>17.53</v>
      </c>
      <c r="G443" s="65">
        <f>'Базовые цены с учетом расхода'!C28</f>
        <v>13.76</v>
      </c>
      <c r="H443" s="12">
        <f>'Базовые цены с учетом расхода'!D28</f>
        <v>3.77</v>
      </c>
      <c r="I443" s="14">
        <v>1.19892</v>
      </c>
      <c r="J443" s="14">
        <f>'Базовые цены с учетом расхода'!I28</f>
        <v>1.19892</v>
      </c>
      <c r="K443" s="1" t="s">
        <v>33</v>
      </c>
      <c r="L443" s="1" t="s">
        <v>34</v>
      </c>
      <c r="N443" s="51">
        <f>'Базовые цены с учетом расхода'!F28</f>
        <v>0</v>
      </c>
    </row>
    <row r="444" spans="1:14" ht="33" customHeight="1">
      <c r="A444" s="40"/>
      <c r="B444" s="38"/>
      <c r="C444" s="40"/>
      <c r="D444" s="13">
        <f>'Базовые цены за единицу'!C28</f>
        <v>13.76</v>
      </c>
      <c r="E444" s="13">
        <f>'Базовые цены за единицу'!E28</f>
        <v>0.13</v>
      </c>
      <c r="F444" s="51"/>
      <c r="G444" s="65"/>
      <c r="H444" s="13">
        <f>'Базовые цены с учетом расхода'!E28</f>
        <v>0.13</v>
      </c>
      <c r="I444" s="1">
        <v>0.008</v>
      </c>
      <c r="J444" s="1">
        <f>'Базовые цены с учетом расхода'!K28</f>
        <v>0.008</v>
      </c>
      <c r="K444" s="1" t="s">
        <v>35</v>
      </c>
      <c r="L444" s="1" t="s">
        <v>36</v>
      </c>
      <c r="N444" s="51"/>
    </row>
    <row r="445" ht="10.5">
      <c r="B445" s="15" t="s">
        <v>395</v>
      </c>
    </row>
    <row r="446" spans="2:6" ht="10.5" hidden="1">
      <c r="B446" s="16" t="s">
        <v>38</v>
      </c>
      <c r="F446" s="1">
        <v>13.76</v>
      </c>
    </row>
    <row r="447" spans="2:6" ht="10.5" hidden="1">
      <c r="B447" s="16" t="s">
        <v>39</v>
      </c>
      <c r="F447" s="1">
        <v>3.77</v>
      </c>
    </row>
    <row r="448" spans="2:6" ht="10.5" hidden="1">
      <c r="B448" s="16" t="s">
        <v>40</v>
      </c>
      <c r="F448" s="1">
        <v>0.13</v>
      </c>
    </row>
    <row r="449" ht="10.5" hidden="1">
      <c r="B449" s="16" t="s">
        <v>41</v>
      </c>
    </row>
    <row r="450" ht="21" hidden="1">
      <c r="B450" s="16" t="s">
        <v>42</v>
      </c>
    </row>
    <row r="451" ht="21" hidden="1">
      <c r="B451" s="16" t="s">
        <v>43</v>
      </c>
    </row>
    <row r="452" ht="10.5" hidden="1">
      <c r="B452" s="16" t="s">
        <v>44</v>
      </c>
    </row>
    <row r="453" ht="21" hidden="1">
      <c r="B453" s="16" t="s">
        <v>45</v>
      </c>
    </row>
    <row r="454" ht="10.5" hidden="1">
      <c r="B454" s="16" t="s">
        <v>46</v>
      </c>
    </row>
    <row r="455" spans="2:12" ht="10.5" hidden="1">
      <c r="B455" s="16" t="s">
        <v>47</v>
      </c>
      <c r="C455" s="1">
        <v>115</v>
      </c>
      <c r="F455" s="17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  <v>15.97</v>
      </c>
      <c r="L455" s="4" t="s">
        <v>48</v>
      </c>
    </row>
    <row r="456" spans="2:12" ht="10.5" hidden="1">
      <c r="B456" s="16" t="s">
        <v>49</v>
      </c>
      <c r="C456" s="1">
        <v>115</v>
      </c>
      <c r="F456" s="17">
        <f>IF('Базовые цены с учетом расхода'!P28&gt;0,'Базовые цены с учетом расхода'!P28,IF('Базовые цены с учетом расхода'!P28&lt;0,'Базовые цены с учетом расхода'!P28,""))</f>
        <v>15.82</v>
      </c>
      <c r="L456" s="4" t="s">
        <v>50</v>
      </c>
    </row>
    <row r="457" spans="2:12" ht="10.5" hidden="1">
      <c r="B457" s="16" t="s">
        <v>51</v>
      </c>
      <c r="C457" s="1">
        <v>115</v>
      </c>
      <c r="F457" s="17">
        <f>IF('Базовые цены с учетом расхода'!Q28&gt;0,'Базовые цены с учетом расхода'!Q28,IF('Базовые цены с учетом расхода'!Q28&lt;0,'Базовые цены с учетом расхода'!Q28,""))</f>
        <v>0.15</v>
      </c>
      <c r="L457" s="4" t="s">
        <v>52</v>
      </c>
    </row>
    <row r="458" spans="2:12" ht="10.5" hidden="1">
      <c r="B458" s="16" t="s">
        <v>53</v>
      </c>
      <c r="C458" s="1">
        <v>71</v>
      </c>
      <c r="F458" s="17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  <v>9.86</v>
      </c>
      <c r="L458" s="4" t="s">
        <v>54</v>
      </c>
    </row>
    <row r="459" spans="2:12" ht="10.5" hidden="1">
      <c r="B459" s="16" t="s">
        <v>55</v>
      </c>
      <c r="C459" s="1">
        <v>71</v>
      </c>
      <c r="F459" s="17">
        <f>IF('Базовые цены с учетом расхода'!R28&gt;0,'Базовые цены с учетом расхода'!R28,IF('Базовые цены с учетом расхода'!R28&lt;0,'Базовые цены с учетом расхода'!R28,""))</f>
        <v>9.77</v>
      </c>
      <c r="L459" s="4" t="s">
        <v>56</v>
      </c>
    </row>
    <row r="460" spans="2:12" ht="10.5" hidden="1">
      <c r="B460" s="16" t="s">
        <v>57</v>
      </c>
      <c r="C460" s="1">
        <v>71</v>
      </c>
      <c r="F460" s="17">
        <f>IF('Базовые цены с учетом расхода'!S28&gt;0,'Базовые цены с учетом расхода'!S28,IF('Базовые цены с учетом расхода'!S28&lt;0,'Базовые цены с учетом расхода'!S28,""))</f>
        <v>0.09</v>
      </c>
      <c r="L460" s="4" t="s">
        <v>58</v>
      </c>
    </row>
    <row r="461" spans="1:10" ht="10.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4" ht="10.5">
      <c r="A462" s="39" t="s">
        <v>108</v>
      </c>
      <c r="B462" s="38" t="s">
        <v>109</v>
      </c>
      <c r="C462" s="40">
        <v>1</v>
      </c>
      <c r="D462" s="12">
        <f>'Базовые цены за единицу'!B29</f>
        <v>104.64</v>
      </c>
      <c r="E462" s="12">
        <f>'Базовые цены за единицу'!D29</f>
        <v>11.77</v>
      </c>
      <c r="F462" s="51">
        <f>'Базовые цены с учетом расхода'!B29</f>
        <v>104.64</v>
      </c>
      <c r="G462" s="65">
        <f>'Базовые цены с учетом расхода'!C29</f>
        <v>39.57</v>
      </c>
      <c r="H462" s="12">
        <f>'Базовые цены с учетом расхода'!D29</f>
        <v>11.77</v>
      </c>
      <c r="I462" s="14">
        <v>3.446895</v>
      </c>
      <c r="J462" s="14">
        <f>'Базовые цены с учетом расхода'!I29</f>
        <v>3.446895</v>
      </c>
      <c r="K462" s="1" t="s">
        <v>33</v>
      </c>
      <c r="L462" s="1" t="s">
        <v>34</v>
      </c>
      <c r="N462" s="51">
        <f>'Базовые цены с учетом расхода'!F29</f>
        <v>53.3</v>
      </c>
    </row>
    <row r="463" spans="1:14" ht="33" customHeight="1">
      <c r="A463" s="40"/>
      <c r="B463" s="38"/>
      <c r="C463" s="40"/>
      <c r="D463" s="13">
        <f>'Базовые цены за единицу'!C29</f>
        <v>39.57</v>
      </c>
      <c r="E463" s="13">
        <f>'Базовые цены за единицу'!E29</f>
        <v>0.41</v>
      </c>
      <c r="F463" s="51"/>
      <c r="G463" s="65"/>
      <c r="H463" s="13">
        <f>'Базовые цены с учетом расхода'!E29</f>
        <v>0.41</v>
      </c>
      <c r="I463" s="1">
        <v>0.025</v>
      </c>
      <c r="J463" s="1">
        <f>'Базовые цены с учетом расхода'!K29</f>
        <v>0.025</v>
      </c>
      <c r="K463" s="1" t="s">
        <v>35</v>
      </c>
      <c r="L463" s="1" t="s">
        <v>36</v>
      </c>
      <c r="N463" s="51"/>
    </row>
    <row r="464" ht="10.5">
      <c r="B464" s="15" t="s">
        <v>392</v>
      </c>
    </row>
    <row r="465" spans="2:6" ht="10.5" hidden="1">
      <c r="B465" s="16" t="s">
        <v>38</v>
      </c>
      <c r="F465" s="1">
        <v>39.57</v>
      </c>
    </row>
    <row r="466" spans="2:6" ht="10.5" hidden="1">
      <c r="B466" s="16" t="s">
        <v>39</v>
      </c>
      <c r="F466" s="1">
        <v>11.77</v>
      </c>
    </row>
    <row r="467" spans="2:6" ht="10.5" hidden="1">
      <c r="B467" s="16" t="s">
        <v>40</v>
      </c>
      <c r="F467" s="1">
        <v>0.41</v>
      </c>
    </row>
    <row r="468" spans="2:6" ht="10.5" hidden="1">
      <c r="B468" s="16" t="s">
        <v>41</v>
      </c>
      <c r="F468" s="1">
        <v>53.3</v>
      </c>
    </row>
    <row r="469" ht="21" hidden="1">
      <c r="B469" s="16" t="s">
        <v>42</v>
      </c>
    </row>
    <row r="470" ht="21" hidden="1">
      <c r="B470" s="16" t="s">
        <v>43</v>
      </c>
    </row>
    <row r="471" ht="10.5" hidden="1">
      <c r="B471" s="16" t="s">
        <v>44</v>
      </c>
    </row>
    <row r="472" ht="21" hidden="1">
      <c r="B472" s="16" t="s">
        <v>45</v>
      </c>
    </row>
    <row r="473" ht="10.5" hidden="1">
      <c r="B473" s="16" t="s">
        <v>46</v>
      </c>
    </row>
    <row r="474" spans="2:12" ht="10.5" hidden="1">
      <c r="B474" s="16" t="s">
        <v>47</v>
      </c>
      <c r="C474" s="1">
        <v>115</v>
      </c>
      <c r="F474" s="17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45.98</v>
      </c>
      <c r="L474" s="4" t="s">
        <v>48</v>
      </c>
    </row>
    <row r="475" spans="2:12" ht="10.5" hidden="1">
      <c r="B475" s="16" t="s">
        <v>49</v>
      </c>
      <c r="C475" s="1">
        <v>115</v>
      </c>
      <c r="F475" s="17">
        <f>IF('Базовые цены с учетом расхода'!P29&gt;0,'Базовые цены с учетом расхода'!P29,IF('Базовые цены с учетом расхода'!P29&lt;0,'Базовые цены с учетом расхода'!P29,""))</f>
        <v>45.51</v>
      </c>
      <c r="L475" s="4" t="s">
        <v>50</v>
      </c>
    </row>
    <row r="476" spans="2:12" ht="10.5" hidden="1">
      <c r="B476" s="16" t="s">
        <v>51</v>
      </c>
      <c r="C476" s="1">
        <v>115</v>
      </c>
      <c r="F476" s="17">
        <f>IF('Базовые цены с учетом расхода'!Q29&gt;0,'Базовые цены с учетом расхода'!Q29,IF('Базовые цены с учетом расхода'!Q29&lt;0,'Базовые цены с учетом расхода'!Q29,""))</f>
        <v>0.47</v>
      </c>
      <c r="L476" s="4" t="s">
        <v>52</v>
      </c>
    </row>
    <row r="477" spans="2:12" ht="10.5" hidden="1">
      <c r="B477" s="16" t="s">
        <v>53</v>
      </c>
      <c r="C477" s="1">
        <v>71</v>
      </c>
      <c r="F477" s="17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28.39</v>
      </c>
      <c r="L477" s="4" t="s">
        <v>54</v>
      </c>
    </row>
    <row r="478" spans="2:12" ht="10.5" hidden="1">
      <c r="B478" s="16" t="s">
        <v>55</v>
      </c>
      <c r="C478" s="1">
        <v>71</v>
      </c>
      <c r="F478" s="17">
        <f>IF('Базовые цены с учетом расхода'!R29&gt;0,'Базовые цены с учетом расхода'!R29,IF('Базовые цены с учетом расхода'!R29&lt;0,'Базовые цены с учетом расхода'!R29,""))</f>
        <v>28.09</v>
      </c>
      <c r="L478" s="4" t="s">
        <v>56</v>
      </c>
    </row>
    <row r="479" spans="2:12" ht="10.5" hidden="1">
      <c r="B479" s="16" t="s">
        <v>57</v>
      </c>
      <c r="C479" s="1">
        <v>71</v>
      </c>
      <c r="F479" s="17">
        <f>IF('Базовые цены с учетом расхода'!S29&gt;0,'Базовые цены с учетом расхода'!S29,IF('Базовые цены с учетом расхода'!S29&lt;0,'Базовые цены с учетом расхода'!S29,""))</f>
        <v>0.3</v>
      </c>
      <c r="L479" s="4" t="s">
        <v>58</v>
      </c>
    </row>
    <row r="480" spans="1:10" ht="10.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4" ht="10.5">
      <c r="A481" s="39" t="s">
        <v>110</v>
      </c>
      <c r="B481" s="38" t="s">
        <v>111</v>
      </c>
      <c r="C481" s="40">
        <v>1</v>
      </c>
      <c r="D481" s="12">
        <f>'Базовые цены за единицу'!B30</f>
        <v>410</v>
      </c>
      <c r="E481" s="12">
        <f>'Базовые цены за единицу'!D30</f>
        <v>0</v>
      </c>
      <c r="F481" s="51">
        <f>'Базовые цены с учетом расхода'!B30</f>
        <v>410</v>
      </c>
      <c r="G481" s="51">
        <f>'Базовые цены с учетом расхода'!C30</f>
        <v>0</v>
      </c>
      <c r="H481" s="12">
        <f>'Базовые цены с учетом расхода'!D30</f>
        <v>0</v>
      </c>
      <c r="I481" s="14"/>
      <c r="J481" s="14">
        <f>'Базовые цены с учетом расхода'!I30</f>
        <v>0</v>
      </c>
      <c r="K481" s="1" t="s">
        <v>33</v>
      </c>
      <c r="L481" s="1" t="s">
        <v>34</v>
      </c>
      <c r="N481" s="51">
        <f>'Базовые цены с учетом расхода'!F30</f>
        <v>410</v>
      </c>
    </row>
    <row r="482" spans="1:14" ht="33" customHeight="1">
      <c r="A482" s="40"/>
      <c r="B482" s="38"/>
      <c r="C482" s="40"/>
      <c r="D482" s="13">
        <f>'Базовые цены за единицу'!C30</f>
        <v>0</v>
      </c>
      <c r="E482" s="13">
        <f>'Базовые цены за единицу'!E30</f>
        <v>0</v>
      </c>
      <c r="F482" s="51"/>
      <c r="G482" s="51"/>
      <c r="H482" s="13">
        <f>'Базовые цены с учетом расхода'!E30</f>
        <v>0</v>
      </c>
      <c r="J482" s="1">
        <f>'Базовые цены с учетом расхода'!K30</f>
        <v>0</v>
      </c>
      <c r="K482" s="1" t="s">
        <v>35</v>
      </c>
      <c r="L482" s="1" t="s">
        <v>36</v>
      </c>
      <c r="N482" s="51"/>
    </row>
    <row r="483" ht="10.5" hidden="1">
      <c r="B483" s="16" t="s">
        <v>38</v>
      </c>
    </row>
    <row r="484" ht="10.5" hidden="1">
      <c r="B484" s="16" t="s">
        <v>39</v>
      </c>
    </row>
    <row r="485" ht="10.5" hidden="1">
      <c r="B485" s="16" t="s">
        <v>40</v>
      </c>
    </row>
    <row r="486" spans="2:6" ht="10.5" hidden="1">
      <c r="B486" s="16" t="s">
        <v>41</v>
      </c>
      <c r="F486" s="1">
        <v>410</v>
      </c>
    </row>
    <row r="487" ht="21" hidden="1">
      <c r="B487" s="16" t="s">
        <v>42</v>
      </c>
    </row>
    <row r="488" ht="21" hidden="1">
      <c r="B488" s="16" t="s">
        <v>43</v>
      </c>
    </row>
    <row r="489" ht="10.5" hidden="1">
      <c r="B489" s="16" t="s">
        <v>44</v>
      </c>
    </row>
    <row r="490" ht="21" hidden="1">
      <c r="B490" s="16" t="s">
        <v>45</v>
      </c>
    </row>
    <row r="491" ht="10.5" hidden="1">
      <c r="B491" s="16" t="s">
        <v>46</v>
      </c>
    </row>
    <row r="492" spans="2:12" ht="10.5" hidden="1">
      <c r="B492" s="16" t="s">
        <v>47</v>
      </c>
      <c r="F492" s="17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</c>
      <c r="L492" s="4" t="s">
        <v>48</v>
      </c>
    </row>
    <row r="493" spans="2:12" ht="10.5" hidden="1">
      <c r="B493" s="16" t="s">
        <v>49</v>
      </c>
      <c r="F493" s="17">
        <f>IF('Базовые цены с учетом расхода'!P30&gt;0,'Базовые цены с учетом расхода'!P30,IF('Базовые цены с учетом расхода'!P30&lt;0,'Базовые цены с учетом расхода'!P30,""))</f>
      </c>
      <c r="L493" s="4" t="s">
        <v>50</v>
      </c>
    </row>
    <row r="494" spans="2:12" ht="10.5" hidden="1">
      <c r="B494" s="16" t="s">
        <v>51</v>
      </c>
      <c r="F494" s="17">
        <f>IF('Базовые цены с учетом расхода'!Q30&gt;0,'Базовые цены с учетом расхода'!Q30,IF('Базовые цены с учетом расхода'!Q30&lt;0,'Базовые цены с учетом расхода'!Q30,""))</f>
      </c>
      <c r="L494" s="4" t="s">
        <v>52</v>
      </c>
    </row>
    <row r="495" spans="2:12" ht="10.5" hidden="1">
      <c r="B495" s="16" t="s">
        <v>53</v>
      </c>
      <c r="F495" s="17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</c>
      <c r="L495" s="4" t="s">
        <v>54</v>
      </c>
    </row>
    <row r="496" spans="2:12" ht="10.5" hidden="1">
      <c r="B496" s="16" t="s">
        <v>55</v>
      </c>
      <c r="F496" s="17">
        <f>IF('Базовые цены с учетом расхода'!R30&gt;0,'Базовые цены с учетом расхода'!R30,IF('Базовые цены с учетом расхода'!R30&lt;0,'Базовые цены с учетом расхода'!R30,""))</f>
      </c>
      <c r="L496" s="4" t="s">
        <v>56</v>
      </c>
    </row>
    <row r="497" spans="2:12" ht="10.5" hidden="1">
      <c r="B497" s="16" t="s">
        <v>57</v>
      </c>
      <c r="F497" s="17">
        <f>IF('Базовые цены с учетом расхода'!S30&gt;0,'Базовые цены с учетом расхода'!S30,IF('Базовые цены с учетом расхода'!S30&lt;0,'Базовые цены с учетом расхода'!S30,""))</f>
      </c>
      <c r="L497" s="4" t="s">
        <v>58</v>
      </c>
    </row>
    <row r="498" spans="1:10" ht="10.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4" ht="10.5">
      <c r="A499" s="39" t="s">
        <v>112</v>
      </c>
      <c r="B499" s="38" t="s">
        <v>113</v>
      </c>
      <c r="C499" s="40">
        <v>2</v>
      </c>
      <c r="D499" s="12">
        <f>'Базовые цены за единицу'!B31</f>
        <v>90.5</v>
      </c>
      <c r="E499" s="12">
        <f>'Базовые цены за единицу'!D31</f>
        <v>0</v>
      </c>
      <c r="F499" s="51">
        <f>'Базовые цены с учетом расхода'!B31</f>
        <v>181</v>
      </c>
      <c r="G499" s="51">
        <f>'Базовые цены с учетом расхода'!C31</f>
        <v>0</v>
      </c>
      <c r="H499" s="12">
        <f>'Базовые цены с учетом расхода'!D31</f>
        <v>0</v>
      </c>
      <c r="I499" s="14"/>
      <c r="J499" s="14">
        <f>'Базовые цены с учетом расхода'!I31</f>
        <v>0</v>
      </c>
      <c r="K499" s="1" t="s">
        <v>33</v>
      </c>
      <c r="L499" s="1" t="s">
        <v>34</v>
      </c>
      <c r="N499" s="51">
        <f>'Базовые цены с учетом расхода'!F31</f>
        <v>181</v>
      </c>
    </row>
    <row r="500" spans="1:14" ht="43.5" customHeight="1">
      <c r="A500" s="40"/>
      <c r="B500" s="38"/>
      <c r="C500" s="40"/>
      <c r="D500" s="13">
        <f>'Базовые цены за единицу'!C31</f>
        <v>0</v>
      </c>
      <c r="E500" s="13">
        <f>'Базовые цены за единицу'!E31</f>
        <v>0</v>
      </c>
      <c r="F500" s="51"/>
      <c r="G500" s="51"/>
      <c r="H500" s="13">
        <f>'Базовые цены с учетом расхода'!E31</f>
        <v>0</v>
      </c>
      <c r="J500" s="1">
        <f>'Базовые цены с учетом расхода'!K31</f>
        <v>0</v>
      </c>
      <c r="K500" s="1" t="s">
        <v>35</v>
      </c>
      <c r="L500" s="1" t="s">
        <v>36</v>
      </c>
      <c r="N500" s="51"/>
    </row>
    <row r="501" ht="10.5" hidden="1">
      <c r="B501" s="16" t="s">
        <v>38</v>
      </c>
    </row>
    <row r="502" ht="10.5" hidden="1">
      <c r="B502" s="16" t="s">
        <v>39</v>
      </c>
    </row>
    <row r="503" ht="10.5" hidden="1">
      <c r="B503" s="16" t="s">
        <v>40</v>
      </c>
    </row>
    <row r="504" spans="2:6" ht="10.5" hidden="1">
      <c r="B504" s="16" t="s">
        <v>41</v>
      </c>
      <c r="F504" s="1">
        <v>181</v>
      </c>
    </row>
    <row r="505" ht="21" hidden="1">
      <c r="B505" s="16" t="s">
        <v>42</v>
      </c>
    </row>
    <row r="506" ht="21" hidden="1">
      <c r="B506" s="16" t="s">
        <v>43</v>
      </c>
    </row>
    <row r="507" ht="10.5" hidden="1">
      <c r="B507" s="16" t="s">
        <v>44</v>
      </c>
    </row>
    <row r="508" ht="21" hidden="1">
      <c r="B508" s="16" t="s">
        <v>45</v>
      </c>
    </row>
    <row r="509" ht="10.5" hidden="1">
      <c r="B509" s="16" t="s">
        <v>46</v>
      </c>
    </row>
    <row r="510" spans="2:12" ht="10.5" hidden="1">
      <c r="B510" s="16" t="s">
        <v>47</v>
      </c>
      <c r="F510" s="17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510" s="4" t="s">
        <v>48</v>
      </c>
    </row>
    <row r="511" spans="2:12" ht="10.5" hidden="1">
      <c r="B511" s="16" t="s">
        <v>49</v>
      </c>
      <c r="F511" s="17">
        <f>IF('Базовые цены с учетом расхода'!P31&gt;0,'Базовые цены с учетом расхода'!P31,IF('Базовые цены с учетом расхода'!P31&lt;0,'Базовые цены с учетом расхода'!P31,""))</f>
      </c>
      <c r="L511" s="4" t="s">
        <v>50</v>
      </c>
    </row>
    <row r="512" spans="2:12" ht="10.5" hidden="1">
      <c r="B512" s="16" t="s">
        <v>51</v>
      </c>
      <c r="F512" s="17">
        <f>IF('Базовые цены с учетом расхода'!Q31&gt;0,'Базовые цены с учетом расхода'!Q31,IF('Базовые цены с учетом расхода'!Q31&lt;0,'Базовые цены с учетом расхода'!Q31,""))</f>
      </c>
      <c r="L512" s="4" t="s">
        <v>52</v>
      </c>
    </row>
    <row r="513" spans="2:12" ht="10.5" hidden="1">
      <c r="B513" s="16" t="s">
        <v>53</v>
      </c>
      <c r="F513" s="17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513" s="4" t="s">
        <v>54</v>
      </c>
    </row>
    <row r="514" spans="2:12" ht="10.5" hidden="1">
      <c r="B514" s="16" t="s">
        <v>55</v>
      </c>
      <c r="F514" s="17">
        <f>IF('Базовые цены с учетом расхода'!R31&gt;0,'Базовые цены с учетом расхода'!R31,IF('Базовые цены с учетом расхода'!R31&lt;0,'Базовые цены с учетом расхода'!R31,""))</f>
      </c>
      <c r="L514" s="4" t="s">
        <v>56</v>
      </c>
    </row>
    <row r="515" spans="2:12" ht="10.5" hidden="1">
      <c r="B515" s="16" t="s">
        <v>57</v>
      </c>
      <c r="F515" s="17">
        <f>IF('Базовые цены с учетом расхода'!S31&gt;0,'Базовые цены с учетом расхода'!S31,IF('Базовые цены с учетом расхода'!S31&lt;0,'Базовые цены с учетом расхода'!S31,""))</f>
      </c>
      <c r="L515" s="4" t="s">
        <v>58</v>
      </c>
    </row>
    <row r="516" spans="1:10" ht="10.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4" ht="10.5">
      <c r="A517" s="39" t="s">
        <v>114</v>
      </c>
      <c r="B517" s="38" t="s">
        <v>115</v>
      </c>
      <c r="C517" s="40">
        <v>4</v>
      </c>
      <c r="D517" s="12">
        <f>'Базовые цены за единицу'!B32</f>
        <v>7.53</v>
      </c>
      <c r="E517" s="12">
        <f>'Базовые цены за единицу'!D32</f>
        <v>1.42</v>
      </c>
      <c r="F517" s="51">
        <f>'Базовые цены с учетом расхода'!B32</f>
        <v>30.12</v>
      </c>
      <c r="G517" s="65">
        <f>'Базовые цены с учетом расхода'!C32</f>
        <v>24.44</v>
      </c>
      <c r="H517" s="12">
        <f>'Базовые цены с учетом расхода'!D32</f>
        <v>5.68</v>
      </c>
      <c r="I517" s="14">
        <v>0.5076252</v>
      </c>
      <c r="J517" s="14">
        <f>'Базовые цены с учетом расхода'!I32</f>
        <v>2.0305008</v>
      </c>
      <c r="K517" s="1" t="s">
        <v>33</v>
      </c>
      <c r="L517" s="1" t="s">
        <v>34</v>
      </c>
      <c r="N517" s="51">
        <f>'Базовые цены с учетом расхода'!F32</f>
        <v>0</v>
      </c>
    </row>
    <row r="518" spans="1:14" ht="43.5" customHeight="1">
      <c r="A518" s="40"/>
      <c r="B518" s="38"/>
      <c r="C518" s="40"/>
      <c r="D518" s="13">
        <f>'Базовые цены за единицу'!C32</f>
        <v>6.11</v>
      </c>
      <c r="E518" s="13">
        <f>'Базовые цены за единицу'!E32</f>
        <v>0.05</v>
      </c>
      <c r="F518" s="51"/>
      <c r="G518" s="65"/>
      <c r="H518" s="13">
        <f>'Базовые цены с учетом расхода'!E32</f>
        <v>0.2</v>
      </c>
      <c r="I518" s="1">
        <v>0.003</v>
      </c>
      <c r="J518" s="1">
        <f>'Базовые цены с учетом расхода'!K32</f>
        <v>0.012</v>
      </c>
      <c r="K518" s="1" t="s">
        <v>35</v>
      </c>
      <c r="L518" s="1" t="s">
        <v>36</v>
      </c>
      <c r="N518" s="51"/>
    </row>
    <row r="519" ht="10.5">
      <c r="B519" s="15" t="s">
        <v>107</v>
      </c>
    </row>
    <row r="520" spans="2:6" ht="10.5" hidden="1">
      <c r="B520" s="16" t="s">
        <v>38</v>
      </c>
      <c r="F520" s="1">
        <v>24.44</v>
      </c>
    </row>
    <row r="521" spans="2:6" ht="10.5" hidden="1">
      <c r="B521" s="16" t="s">
        <v>39</v>
      </c>
      <c r="F521" s="1">
        <v>5.68</v>
      </c>
    </row>
    <row r="522" spans="2:6" ht="10.5" hidden="1">
      <c r="B522" s="16" t="s">
        <v>40</v>
      </c>
      <c r="F522" s="1">
        <v>0.2</v>
      </c>
    </row>
    <row r="523" ht="10.5" hidden="1">
      <c r="B523" s="16" t="s">
        <v>41</v>
      </c>
    </row>
    <row r="524" ht="21" hidden="1">
      <c r="B524" s="16" t="s">
        <v>42</v>
      </c>
    </row>
    <row r="525" ht="21" hidden="1">
      <c r="B525" s="16" t="s">
        <v>43</v>
      </c>
    </row>
    <row r="526" ht="10.5" hidden="1">
      <c r="B526" s="16" t="s">
        <v>44</v>
      </c>
    </row>
    <row r="527" ht="21" hidden="1">
      <c r="B527" s="16" t="s">
        <v>45</v>
      </c>
    </row>
    <row r="528" ht="10.5" hidden="1">
      <c r="B528" s="16" t="s">
        <v>46</v>
      </c>
    </row>
    <row r="529" spans="2:12" ht="10.5" hidden="1">
      <c r="B529" s="16" t="s">
        <v>47</v>
      </c>
      <c r="C529" s="1">
        <v>115</v>
      </c>
      <c r="F529" s="17">
        <f>IF('Базовые цены с учетом расхода'!N32&gt;0,'Базовые цены с учетом расхода'!N32,IF('Базовые цены с учетом расхода'!N32&lt;0,'Базовые цены с учетом расхода'!N32,""))</f>
        <v>28.34</v>
      </c>
      <c r="L529" s="4" t="s">
        <v>48</v>
      </c>
    </row>
    <row r="530" spans="2:12" ht="10.5" hidden="1">
      <c r="B530" s="16" t="s">
        <v>49</v>
      </c>
      <c r="C530" s="1">
        <v>115</v>
      </c>
      <c r="F530" s="17">
        <f>IF('Базовые цены с учетом расхода'!P32&gt;0,'Базовые цены с учетом расхода'!P32,IF('Базовые цены с учетом расхода'!P32&lt;0,'Базовые цены с учетом расхода'!P32,""))</f>
        <v>28.12</v>
      </c>
      <c r="L530" s="4" t="s">
        <v>50</v>
      </c>
    </row>
    <row r="531" spans="2:12" ht="10.5" hidden="1">
      <c r="B531" s="16" t="s">
        <v>51</v>
      </c>
      <c r="C531" s="1">
        <v>115</v>
      </c>
      <c r="F531" s="17">
        <f>IF('Базовые цены с учетом расхода'!Q32&gt;0,'Базовые цены с учетом расхода'!Q32,IF('Базовые цены с учетом расхода'!Q32&lt;0,'Базовые цены с учетом расхода'!Q32,""))</f>
        <v>0.2</v>
      </c>
      <c r="L531" s="4" t="s">
        <v>52</v>
      </c>
    </row>
    <row r="532" spans="2:12" ht="10.5" hidden="1">
      <c r="B532" s="16" t="s">
        <v>53</v>
      </c>
      <c r="C532" s="1">
        <v>71</v>
      </c>
      <c r="F532" s="17">
        <f>IF('Базовые цены с учетом расхода'!O32&gt;0,'Базовые цены с учетом расхода'!O32,IF('Базовые цены с учетом расхода'!O32&lt;0,'Базовые цены с учетом расхода'!O32,""))</f>
        <v>17.49</v>
      </c>
      <c r="L532" s="4" t="s">
        <v>54</v>
      </c>
    </row>
    <row r="533" spans="2:12" ht="10.5" hidden="1">
      <c r="B533" s="16" t="s">
        <v>55</v>
      </c>
      <c r="C533" s="1">
        <v>71</v>
      </c>
      <c r="F533" s="17">
        <f>IF('Базовые цены с учетом расхода'!R32&gt;0,'Базовые цены с учетом расхода'!R32,IF('Базовые цены с учетом расхода'!R32&lt;0,'Базовые цены с учетом расхода'!R32,""))</f>
        <v>17.36</v>
      </c>
      <c r="L533" s="4" t="s">
        <v>56</v>
      </c>
    </row>
    <row r="534" spans="2:12" ht="10.5" hidden="1">
      <c r="B534" s="16" t="s">
        <v>57</v>
      </c>
      <c r="C534" s="1">
        <v>71</v>
      </c>
      <c r="F534" s="17">
        <f>IF('Базовые цены с учетом расхода'!S32&gt;0,'Базовые цены с учетом расхода'!S32,IF('Базовые цены с учетом расхода'!S32&lt;0,'Базовые цены с учетом расхода'!S32,""))</f>
        <v>0.12</v>
      </c>
      <c r="L534" s="4" t="s">
        <v>58</v>
      </c>
    </row>
    <row r="535" spans="1:10" ht="10.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4" ht="10.5">
      <c r="A536" s="39" t="s">
        <v>116</v>
      </c>
      <c r="B536" s="38" t="s">
        <v>117</v>
      </c>
      <c r="C536" s="40">
        <v>4</v>
      </c>
      <c r="D536" s="12">
        <f>'Базовые цены за единицу'!B33</f>
        <v>298.86</v>
      </c>
      <c r="E536" s="12">
        <f>'Базовые цены за единицу'!D33</f>
        <v>4.44</v>
      </c>
      <c r="F536" s="51">
        <f>'Базовые цены с учетом расхода'!B33</f>
        <v>1195.44</v>
      </c>
      <c r="G536" s="65">
        <f>'Базовые цены с учетом расхода'!C33</f>
        <v>70.28</v>
      </c>
      <c r="H536" s="12">
        <f>'Базовые цены с учетом расхода'!D33</f>
        <v>17.76</v>
      </c>
      <c r="I536" s="14">
        <v>1.4594225</v>
      </c>
      <c r="J536" s="14">
        <f>'Базовые цены с учетом расхода'!I33</f>
        <v>5.83769</v>
      </c>
      <c r="K536" s="1" t="s">
        <v>33</v>
      </c>
      <c r="L536" s="1" t="s">
        <v>34</v>
      </c>
      <c r="N536" s="51">
        <f>'Базовые цены с учетом расхода'!F33</f>
        <v>1107.4</v>
      </c>
    </row>
    <row r="537" spans="1:14" ht="43.5" customHeight="1">
      <c r="A537" s="40"/>
      <c r="B537" s="38"/>
      <c r="C537" s="40"/>
      <c r="D537" s="13">
        <f>'Базовые цены за единицу'!C33</f>
        <v>17.57</v>
      </c>
      <c r="E537" s="13">
        <f>'Базовые цены за единицу'!E33</f>
        <v>0.15</v>
      </c>
      <c r="F537" s="51"/>
      <c r="G537" s="65"/>
      <c r="H537" s="13">
        <f>'Базовые цены с учетом расхода'!E33</f>
        <v>0.6</v>
      </c>
      <c r="I537" s="1">
        <v>0.009375</v>
      </c>
      <c r="J537" s="1">
        <f>'Базовые цены с учетом расхода'!K33</f>
        <v>0.0375</v>
      </c>
      <c r="K537" s="1" t="s">
        <v>35</v>
      </c>
      <c r="L537" s="1" t="s">
        <v>36</v>
      </c>
      <c r="N537" s="51"/>
    </row>
    <row r="538" ht="10.5">
      <c r="B538" s="15" t="s">
        <v>392</v>
      </c>
    </row>
    <row r="539" spans="2:6" ht="10.5" hidden="1">
      <c r="B539" s="16" t="s">
        <v>38</v>
      </c>
      <c r="F539" s="1">
        <v>70.28</v>
      </c>
    </row>
    <row r="540" spans="2:6" ht="10.5" hidden="1">
      <c r="B540" s="16" t="s">
        <v>39</v>
      </c>
      <c r="F540" s="1">
        <v>17.76</v>
      </c>
    </row>
    <row r="541" spans="2:6" ht="10.5" hidden="1">
      <c r="B541" s="16" t="s">
        <v>40</v>
      </c>
      <c r="F541" s="1">
        <v>0.6</v>
      </c>
    </row>
    <row r="542" spans="2:6" ht="10.5" hidden="1">
      <c r="B542" s="16" t="s">
        <v>41</v>
      </c>
      <c r="F542" s="1">
        <v>1107.4</v>
      </c>
    </row>
    <row r="543" ht="21" hidden="1">
      <c r="B543" s="16" t="s">
        <v>42</v>
      </c>
    </row>
    <row r="544" ht="21" hidden="1">
      <c r="B544" s="16" t="s">
        <v>43</v>
      </c>
    </row>
    <row r="545" ht="10.5" hidden="1">
      <c r="B545" s="16" t="s">
        <v>44</v>
      </c>
    </row>
    <row r="546" ht="21" hidden="1">
      <c r="B546" s="16" t="s">
        <v>45</v>
      </c>
    </row>
    <row r="547" ht="10.5" hidden="1">
      <c r="B547" s="16" t="s">
        <v>46</v>
      </c>
    </row>
    <row r="548" spans="2:12" ht="10.5" hidden="1">
      <c r="B548" s="16" t="s">
        <v>47</v>
      </c>
      <c r="C548" s="1">
        <v>115</v>
      </c>
      <c r="F548" s="17">
        <f>IF('Базовые цены с учетом расхода'!N33&gt;0,'Базовые цены с учетом расхода'!N33,IF('Базовые цены с учетом расхода'!N33&lt;0,'Базовые цены с учетом расхода'!N33,""))</f>
        <v>81.51</v>
      </c>
      <c r="L548" s="4" t="s">
        <v>48</v>
      </c>
    </row>
    <row r="549" spans="2:12" ht="10.5" hidden="1">
      <c r="B549" s="16" t="s">
        <v>49</v>
      </c>
      <c r="C549" s="1">
        <v>115</v>
      </c>
      <c r="F549" s="17">
        <f>IF('Базовые цены с учетом расхода'!P33&gt;0,'Базовые цены с учетом расхода'!P33,IF('Базовые цены с учетом расхода'!P33&lt;0,'Базовые цены с учетом расхода'!P33,""))</f>
        <v>80.84</v>
      </c>
      <c r="L549" s="4" t="s">
        <v>50</v>
      </c>
    </row>
    <row r="550" spans="2:12" ht="10.5" hidden="1">
      <c r="B550" s="16" t="s">
        <v>51</v>
      </c>
      <c r="C550" s="1">
        <v>115</v>
      </c>
      <c r="F550" s="17">
        <f>IF('Базовые цены с учетом расхода'!Q33&gt;0,'Базовые цены с учетом расхода'!Q33,IF('Базовые цены с учетом расхода'!Q33&lt;0,'Базовые цены с учетом расхода'!Q33,""))</f>
        <v>0.68</v>
      </c>
      <c r="L550" s="4" t="s">
        <v>52</v>
      </c>
    </row>
    <row r="551" spans="2:12" ht="10.5" hidden="1">
      <c r="B551" s="16" t="s">
        <v>53</v>
      </c>
      <c r="C551" s="1">
        <v>71</v>
      </c>
      <c r="F551" s="17">
        <f>IF('Базовые цены с учетом расхода'!O33&gt;0,'Базовые цены с учетом расхода'!O33,IF('Базовые цены с учетом расхода'!O33&lt;0,'Базовые цены с учетом расхода'!O33,""))</f>
        <v>50.32</v>
      </c>
      <c r="L551" s="4" t="s">
        <v>54</v>
      </c>
    </row>
    <row r="552" spans="2:12" ht="10.5" hidden="1">
      <c r="B552" s="16" t="s">
        <v>55</v>
      </c>
      <c r="C552" s="1">
        <v>71</v>
      </c>
      <c r="F552" s="17">
        <f>IF('Базовые цены с учетом расхода'!R33&gt;0,'Базовые цены с учетом расхода'!R33,IF('Базовые цены с учетом расхода'!R33&lt;0,'Базовые цены с учетом расхода'!R33,""))</f>
        <v>49.88</v>
      </c>
      <c r="L552" s="4" t="s">
        <v>56</v>
      </c>
    </row>
    <row r="553" spans="2:12" ht="10.5" hidden="1">
      <c r="B553" s="16" t="s">
        <v>57</v>
      </c>
      <c r="C553" s="1">
        <v>71</v>
      </c>
      <c r="F553" s="17">
        <f>IF('Базовые цены с учетом расхода'!S33&gt;0,'Базовые цены с учетом расхода'!S33,IF('Базовые цены с учетом расхода'!S33&lt;0,'Базовые цены с учетом расхода'!S33,""))</f>
        <v>0.44</v>
      </c>
      <c r="L553" s="4" t="s">
        <v>58</v>
      </c>
    </row>
    <row r="554" spans="1:10" ht="10.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4" ht="10.5">
      <c r="A555" s="39" t="s">
        <v>118</v>
      </c>
      <c r="B555" s="38" t="s">
        <v>119</v>
      </c>
      <c r="C555" s="40">
        <v>4</v>
      </c>
      <c r="D555" s="12">
        <f>'Базовые цены за единицу'!B34</f>
        <v>10.36</v>
      </c>
      <c r="E555" s="12">
        <f>'Базовые цены за единицу'!D34</f>
        <v>2.82</v>
      </c>
      <c r="F555" s="51">
        <f>'Базовые цены с учетом расхода'!B34</f>
        <v>41.44</v>
      </c>
      <c r="G555" s="65">
        <f>'Базовые цены с учетом расхода'!C34</f>
        <v>30.16</v>
      </c>
      <c r="H555" s="12">
        <f>'Базовые цены с учетом расхода'!D34</f>
        <v>11.28</v>
      </c>
      <c r="I555" s="14">
        <v>0.60152</v>
      </c>
      <c r="J555" s="14">
        <f>'Базовые цены с учетом расхода'!I34</f>
        <v>2.40608</v>
      </c>
      <c r="K555" s="1" t="s">
        <v>33</v>
      </c>
      <c r="L555" s="1" t="s">
        <v>34</v>
      </c>
      <c r="N555" s="51">
        <f>'Базовые цены с учетом расхода'!F34</f>
        <v>0</v>
      </c>
    </row>
    <row r="556" spans="1:14" ht="33" customHeight="1">
      <c r="A556" s="40"/>
      <c r="B556" s="38"/>
      <c r="C556" s="40"/>
      <c r="D556" s="13">
        <f>'Базовые цены за единицу'!C34</f>
        <v>7.54</v>
      </c>
      <c r="E556" s="13">
        <f>'Базовые цены за единицу'!E34</f>
        <v>0</v>
      </c>
      <c r="F556" s="51"/>
      <c r="G556" s="65"/>
      <c r="H556" s="13">
        <f>'Базовые цены с учетом расхода'!E34</f>
        <v>0</v>
      </c>
      <c r="J556" s="1">
        <f>'Базовые цены с учетом расхода'!K34</f>
        <v>0</v>
      </c>
      <c r="K556" s="1" t="s">
        <v>35</v>
      </c>
      <c r="L556" s="1" t="s">
        <v>36</v>
      </c>
      <c r="N556" s="51"/>
    </row>
    <row r="557" ht="10.5">
      <c r="B557" s="15" t="s">
        <v>395</v>
      </c>
    </row>
    <row r="558" spans="2:6" ht="10.5" hidden="1">
      <c r="B558" s="16" t="s">
        <v>38</v>
      </c>
      <c r="F558" s="1">
        <v>30.16</v>
      </c>
    </row>
    <row r="559" spans="2:6" ht="10.5" hidden="1">
      <c r="B559" s="16" t="s">
        <v>39</v>
      </c>
      <c r="F559" s="1">
        <v>11.28</v>
      </c>
    </row>
    <row r="560" ht="10.5" hidden="1">
      <c r="B560" s="16" t="s">
        <v>40</v>
      </c>
    </row>
    <row r="561" ht="10.5" hidden="1">
      <c r="B561" s="16" t="s">
        <v>41</v>
      </c>
    </row>
    <row r="562" ht="21" hidden="1">
      <c r="B562" s="16" t="s">
        <v>42</v>
      </c>
    </row>
    <row r="563" ht="21" hidden="1">
      <c r="B563" s="16" t="s">
        <v>43</v>
      </c>
    </row>
    <row r="564" ht="10.5" hidden="1">
      <c r="B564" s="16" t="s">
        <v>44</v>
      </c>
    </row>
    <row r="565" ht="21" hidden="1">
      <c r="B565" s="16" t="s">
        <v>45</v>
      </c>
    </row>
    <row r="566" ht="10.5" hidden="1">
      <c r="B566" s="16" t="s">
        <v>46</v>
      </c>
    </row>
    <row r="567" spans="2:12" ht="10.5" hidden="1">
      <c r="B567" s="16" t="s">
        <v>47</v>
      </c>
      <c r="C567" s="1">
        <v>115</v>
      </c>
      <c r="F567" s="17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34.68</v>
      </c>
      <c r="L567" s="4" t="s">
        <v>48</v>
      </c>
    </row>
    <row r="568" spans="2:12" ht="10.5" hidden="1">
      <c r="B568" s="16" t="s">
        <v>49</v>
      </c>
      <c r="C568" s="1">
        <v>115</v>
      </c>
      <c r="F568" s="17">
        <f>IF('Базовые цены с учетом расхода'!P34&gt;0,'Базовые цены с учетом расхода'!P34,IF('Базовые цены с учетом расхода'!P34&lt;0,'Базовые цены с учетом расхода'!P34,""))</f>
        <v>34.68</v>
      </c>
      <c r="L568" s="4" t="s">
        <v>50</v>
      </c>
    </row>
    <row r="569" spans="2:12" ht="10.5" hidden="1">
      <c r="B569" s="16" t="s">
        <v>51</v>
      </c>
      <c r="F569" s="17">
        <f>IF('Базовые цены с учетом расхода'!Q34&gt;0,'Базовые цены с учетом расхода'!Q34,IF('Базовые цены с учетом расхода'!Q34&lt;0,'Базовые цены с учетом расхода'!Q34,""))</f>
      </c>
      <c r="L569" s="4" t="s">
        <v>52</v>
      </c>
    </row>
    <row r="570" spans="2:12" ht="10.5" hidden="1">
      <c r="B570" s="16" t="s">
        <v>53</v>
      </c>
      <c r="C570" s="1">
        <v>71</v>
      </c>
      <c r="F570" s="17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21.41</v>
      </c>
      <c r="L570" s="4" t="s">
        <v>54</v>
      </c>
    </row>
    <row r="571" spans="2:12" ht="10.5" hidden="1">
      <c r="B571" s="16" t="s">
        <v>55</v>
      </c>
      <c r="C571" s="1">
        <v>71</v>
      </c>
      <c r="F571" s="17">
        <f>IF('Базовые цены с учетом расхода'!R34&gt;0,'Базовые цены с учетом расхода'!R34,IF('Базовые цены с учетом расхода'!R34&lt;0,'Базовые цены с учетом расхода'!R34,""))</f>
        <v>21.4</v>
      </c>
      <c r="L571" s="4" t="s">
        <v>56</v>
      </c>
    </row>
    <row r="572" spans="2:12" ht="10.5" hidden="1">
      <c r="B572" s="16" t="s">
        <v>57</v>
      </c>
      <c r="F572" s="17">
        <f>IF('Базовые цены с учетом расхода'!S34&gt;0,'Базовые цены с учетом расхода'!S34,IF('Базовые цены с учетом расхода'!S34&lt;0,'Базовые цены с учетом расхода'!S34,""))</f>
      </c>
      <c r="L572" s="4" t="s">
        <v>58</v>
      </c>
    </row>
    <row r="573" spans="1:10" ht="10.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4" ht="10.5">
      <c r="A574" s="39" t="s">
        <v>120</v>
      </c>
      <c r="B574" s="38" t="s">
        <v>121</v>
      </c>
      <c r="C574" s="40">
        <v>4</v>
      </c>
      <c r="D574" s="12">
        <f>'Базовые цены за единицу'!B35</f>
        <v>238.82</v>
      </c>
      <c r="E574" s="12">
        <f>'Базовые цены за единицу'!D35</f>
        <v>8.81</v>
      </c>
      <c r="F574" s="51">
        <f>'Базовые цены с учетом расхода'!B35</f>
        <v>955.28</v>
      </c>
      <c r="G574" s="65">
        <f>'Базовые цены с учетом расхода'!C35</f>
        <v>86.76</v>
      </c>
      <c r="H574" s="12">
        <f>'Базовые цены с учетом расхода'!D35</f>
        <v>35.24</v>
      </c>
      <c r="I574" s="14">
        <v>1.72937</v>
      </c>
      <c r="J574" s="14">
        <f>'Базовые цены с учетом расхода'!I35</f>
        <v>6.91748</v>
      </c>
      <c r="K574" s="1" t="s">
        <v>33</v>
      </c>
      <c r="L574" s="1" t="s">
        <v>34</v>
      </c>
      <c r="N574" s="51">
        <f>'Базовые цены с учетом расхода'!F35</f>
        <v>833.28</v>
      </c>
    </row>
    <row r="575" spans="1:14" ht="33" customHeight="1">
      <c r="A575" s="40"/>
      <c r="B575" s="38"/>
      <c r="C575" s="40"/>
      <c r="D575" s="13">
        <f>'Базовые цены за единицу'!C35</f>
        <v>21.69</v>
      </c>
      <c r="E575" s="13">
        <f>'Базовые цены за единицу'!E35</f>
        <v>0</v>
      </c>
      <c r="F575" s="51"/>
      <c r="G575" s="65"/>
      <c r="H575" s="13">
        <f>'Базовые цены с учетом расхода'!E35</f>
        <v>0</v>
      </c>
      <c r="J575" s="1">
        <f>'Базовые цены с учетом расхода'!K35</f>
        <v>0</v>
      </c>
      <c r="K575" s="1" t="s">
        <v>35</v>
      </c>
      <c r="L575" s="1" t="s">
        <v>36</v>
      </c>
      <c r="N575" s="51"/>
    </row>
    <row r="576" ht="10.5">
      <c r="B576" s="15" t="s">
        <v>392</v>
      </c>
    </row>
    <row r="577" spans="2:6" ht="10.5" hidden="1">
      <c r="B577" s="16" t="s">
        <v>38</v>
      </c>
      <c r="F577" s="1">
        <v>86.76</v>
      </c>
    </row>
    <row r="578" spans="2:6" ht="10.5" hidden="1">
      <c r="B578" s="16" t="s">
        <v>39</v>
      </c>
      <c r="F578" s="1">
        <v>35.24</v>
      </c>
    </row>
    <row r="579" ht="10.5" hidden="1">
      <c r="B579" s="16" t="s">
        <v>40</v>
      </c>
    </row>
    <row r="580" spans="2:6" ht="10.5" hidden="1">
      <c r="B580" s="16" t="s">
        <v>41</v>
      </c>
      <c r="F580" s="1">
        <v>833.28</v>
      </c>
    </row>
    <row r="581" ht="21" hidden="1">
      <c r="B581" s="16" t="s">
        <v>42</v>
      </c>
    </row>
    <row r="582" ht="21" hidden="1">
      <c r="B582" s="16" t="s">
        <v>43</v>
      </c>
    </row>
    <row r="583" ht="10.5" hidden="1">
      <c r="B583" s="16" t="s">
        <v>44</v>
      </c>
    </row>
    <row r="584" ht="21" hidden="1">
      <c r="B584" s="16" t="s">
        <v>45</v>
      </c>
    </row>
    <row r="585" ht="10.5" hidden="1">
      <c r="B585" s="16" t="s">
        <v>46</v>
      </c>
    </row>
    <row r="586" spans="2:12" ht="10.5" hidden="1">
      <c r="B586" s="16" t="s">
        <v>47</v>
      </c>
      <c r="C586" s="1">
        <v>115</v>
      </c>
      <c r="F586" s="17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  <v>99.77</v>
      </c>
      <c r="L586" s="4" t="s">
        <v>48</v>
      </c>
    </row>
    <row r="587" spans="2:12" ht="10.5" hidden="1">
      <c r="B587" s="16" t="s">
        <v>49</v>
      </c>
      <c r="C587" s="1">
        <v>115</v>
      </c>
      <c r="F587" s="17">
        <f>IF('Базовые цены с учетом расхода'!P35&gt;0,'Базовые цены с учетом расхода'!P35,IF('Базовые цены с учетом расхода'!P35&lt;0,'Базовые цены с учетом расхода'!P35,""))</f>
        <v>99.76</v>
      </c>
      <c r="L587" s="4" t="s">
        <v>50</v>
      </c>
    </row>
    <row r="588" spans="2:12" ht="10.5" hidden="1">
      <c r="B588" s="16" t="s">
        <v>51</v>
      </c>
      <c r="F588" s="17">
        <f>IF('Базовые цены с учетом расхода'!Q35&gt;0,'Базовые цены с учетом расхода'!Q35,IF('Базовые цены с учетом расхода'!Q35&lt;0,'Базовые цены с учетом расхода'!Q35,""))</f>
      </c>
      <c r="L588" s="4" t="s">
        <v>52</v>
      </c>
    </row>
    <row r="589" spans="2:12" ht="10.5" hidden="1">
      <c r="B589" s="16" t="s">
        <v>53</v>
      </c>
      <c r="C589" s="1">
        <v>71</v>
      </c>
      <c r="F589" s="17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  <v>61.6</v>
      </c>
      <c r="L589" s="4" t="s">
        <v>54</v>
      </c>
    </row>
    <row r="590" spans="2:12" ht="10.5" hidden="1">
      <c r="B590" s="16" t="s">
        <v>55</v>
      </c>
      <c r="C590" s="1">
        <v>71</v>
      </c>
      <c r="F590" s="17">
        <f>IF('Базовые цены с учетом расхода'!R35&gt;0,'Базовые цены с учетом расхода'!R35,IF('Базовые цены с учетом расхода'!R35&lt;0,'Базовые цены с учетом расхода'!R35,""))</f>
        <v>61.6</v>
      </c>
      <c r="L590" s="4" t="s">
        <v>56</v>
      </c>
    </row>
    <row r="591" spans="2:12" ht="10.5" hidden="1">
      <c r="B591" s="16" t="s">
        <v>57</v>
      </c>
      <c r="F591" s="17">
        <f>IF('Базовые цены с учетом расхода'!S35&gt;0,'Базовые цены с учетом расхода'!S35,IF('Базовые цены с учетом расхода'!S35&lt;0,'Базовые цены с учетом расхода'!S35,""))</f>
      </c>
      <c r="L591" s="4" t="s">
        <v>58</v>
      </c>
    </row>
    <row r="592" spans="1:10" ht="10.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4" ht="10.5">
      <c r="A593" s="39" t="s">
        <v>122</v>
      </c>
      <c r="B593" s="38" t="s">
        <v>123</v>
      </c>
      <c r="C593" s="40">
        <v>0.06</v>
      </c>
      <c r="D593" s="12">
        <f>'Базовые цены за единицу'!B36</f>
        <v>1039.1</v>
      </c>
      <c r="E593" s="12">
        <f>'Базовые цены за единицу'!D36</f>
        <v>4.96</v>
      </c>
      <c r="F593" s="51">
        <f>'Базовые цены с учетом расхода'!B36</f>
        <v>62.35</v>
      </c>
      <c r="G593" s="65">
        <f>'Базовые цены с учетом расхода'!C36</f>
        <v>57.47</v>
      </c>
      <c r="H593" s="12">
        <f>'Базовые цены с учетом расхода'!D36</f>
        <v>0.3</v>
      </c>
      <c r="I593" s="14">
        <v>83.43</v>
      </c>
      <c r="J593" s="14">
        <f>'Базовые цены с учетом расхода'!I36</f>
        <v>5.0058</v>
      </c>
      <c r="K593" s="1" t="s">
        <v>33</v>
      </c>
      <c r="L593" s="1" t="s">
        <v>34</v>
      </c>
      <c r="N593" s="51">
        <f>'Базовые цены с учетом расхода'!F36</f>
        <v>4.58</v>
      </c>
    </row>
    <row r="594" spans="1:14" ht="33" customHeight="1">
      <c r="A594" s="40"/>
      <c r="B594" s="38"/>
      <c r="C594" s="40"/>
      <c r="D594" s="13">
        <f>'Базовые цены за единицу'!C36</f>
        <v>957.78</v>
      </c>
      <c r="E594" s="13">
        <f>'Базовые цены за единицу'!E36</f>
        <v>0</v>
      </c>
      <c r="F594" s="51"/>
      <c r="G594" s="65"/>
      <c r="H594" s="13">
        <f>'Базовые цены с учетом расхода'!E36</f>
        <v>0</v>
      </c>
      <c r="J594" s="1">
        <f>'Базовые цены с учетом расхода'!K36</f>
        <v>0</v>
      </c>
      <c r="K594" s="1" t="s">
        <v>35</v>
      </c>
      <c r="L594" s="1" t="s">
        <v>36</v>
      </c>
      <c r="N594" s="51"/>
    </row>
    <row r="595" spans="2:6" ht="10.5" hidden="1">
      <c r="B595" s="16" t="s">
        <v>38</v>
      </c>
      <c r="F595" s="1">
        <v>57.47</v>
      </c>
    </row>
    <row r="596" spans="2:6" ht="10.5" hidden="1">
      <c r="B596" s="16" t="s">
        <v>39</v>
      </c>
      <c r="F596" s="1">
        <v>0.3</v>
      </c>
    </row>
    <row r="597" ht="10.5" hidden="1">
      <c r="B597" s="16" t="s">
        <v>40</v>
      </c>
    </row>
    <row r="598" spans="2:6" ht="10.5" hidden="1">
      <c r="B598" s="16" t="s">
        <v>41</v>
      </c>
      <c r="F598" s="1">
        <v>4.58</v>
      </c>
    </row>
    <row r="599" ht="21" hidden="1">
      <c r="B599" s="16" t="s">
        <v>42</v>
      </c>
    </row>
    <row r="600" ht="21" hidden="1">
      <c r="B600" s="16" t="s">
        <v>43</v>
      </c>
    </row>
    <row r="601" ht="10.5" hidden="1">
      <c r="B601" s="16" t="s">
        <v>44</v>
      </c>
    </row>
    <row r="602" ht="21" hidden="1">
      <c r="B602" s="16" t="s">
        <v>45</v>
      </c>
    </row>
    <row r="603" ht="10.5" hidden="1">
      <c r="B603" s="16" t="s">
        <v>46</v>
      </c>
    </row>
    <row r="604" spans="2:12" ht="10.5" hidden="1">
      <c r="B604" s="16" t="s">
        <v>47</v>
      </c>
      <c r="C604" s="1">
        <v>103</v>
      </c>
      <c r="F604" s="17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  <v>59.19</v>
      </c>
      <c r="L604" s="4" t="s">
        <v>48</v>
      </c>
    </row>
    <row r="605" spans="2:12" ht="10.5" hidden="1">
      <c r="B605" s="16" t="s">
        <v>49</v>
      </c>
      <c r="C605" s="1">
        <v>103</v>
      </c>
      <c r="F605" s="17">
        <f>IF('Базовые цены с учетом расхода'!P36&gt;0,'Базовые цены с учетом расхода'!P36,IF('Базовые цены с учетом расхода'!P36&lt;0,'Базовые цены с учетом расхода'!P36,""))</f>
        <v>59.19</v>
      </c>
      <c r="L605" s="4" t="s">
        <v>50</v>
      </c>
    </row>
    <row r="606" spans="2:12" ht="10.5" hidden="1">
      <c r="B606" s="16" t="s">
        <v>51</v>
      </c>
      <c r="F606" s="17">
        <f>IF('Базовые цены с учетом расхода'!Q36&gt;0,'Базовые цены с учетом расхода'!Q36,IF('Базовые цены с учетом расхода'!Q36&lt;0,'Базовые цены с учетом расхода'!Q36,""))</f>
      </c>
      <c r="L606" s="4" t="s">
        <v>52</v>
      </c>
    </row>
    <row r="607" spans="2:12" ht="10.5" hidden="1">
      <c r="B607" s="16" t="s">
        <v>53</v>
      </c>
      <c r="C607" s="1">
        <v>60</v>
      </c>
      <c r="F607" s="17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  <v>34.48</v>
      </c>
      <c r="L607" s="4" t="s">
        <v>54</v>
      </c>
    </row>
    <row r="608" spans="2:12" ht="10.5" hidden="1">
      <c r="B608" s="16" t="s">
        <v>55</v>
      </c>
      <c r="C608" s="1">
        <v>60</v>
      </c>
      <c r="F608" s="17">
        <f>IF('Базовые цены с учетом расхода'!R36&gt;0,'Базовые цены с учетом расхода'!R36,IF('Базовые цены с учетом расхода'!R36&lt;0,'Базовые цены с учетом расхода'!R36,""))</f>
        <v>34.48</v>
      </c>
      <c r="L608" s="4" t="s">
        <v>56</v>
      </c>
    </row>
    <row r="609" spans="2:12" ht="10.5" hidden="1">
      <c r="B609" s="16" t="s">
        <v>57</v>
      </c>
      <c r="F609" s="17">
        <f>IF('Базовые цены с учетом расхода'!S36&gt;0,'Базовые цены с учетом расхода'!S36,IF('Базовые цены с учетом расхода'!S36&lt;0,'Базовые цены с учетом расхода'!S36,""))</f>
      </c>
      <c r="L609" s="4" t="s">
        <v>58</v>
      </c>
    </row>
    <row r="610" spans="1:10" ht="10.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4" ht="10.5">
      <c r="A611" s="39" t="s">
        <v>124</v>
      </c>
      <c r="B611" s="38" t="s">
        <v>125</v>
      </c>
      <c r="C611" s="40">
        <v>6</v>
      </c>
      <c r="D611" s="12">
        <f>'Базовые цены за единицу'!B37</f>
        <v>21.1</v>
      </c>
      <c r="E611" s="12">
        <f>'Базовые цены за единицу'!D37</f>
        <v>0</v>
      </c>
      <c r="F611" s="51">
        <f>'Базовые цены с учетом расхода'!B37</f>
        <v>126.6</v>
      </c>
      <c r="G611" s="51">
        <f>'Базовые цены с учетом расхода'!C37</f>
        <v>0</v>
      </c>
      <c r="H611" s="12">
        <f>'Базовые цены с учетом расхода'!D37</f>
        <v>0</v>
      </c>
      <c r="I611" s="14"/>
      <c r="J611" s="14">
        <f>'Базовые цены с учетом расхода'!I37</f>
        <v>0</v>
      </c>
      <c r="K611" s="1" t="s">
        <v>33</v>
      </c>
      <c r="L611" s="1" t="s">
        <v>34</v>
      </c>
      <c r="N611" s="51">
        <f>'Базовые цены с учетом расхода'!F37</f>
        <v>126.6</v>
      </c>
    </row>
    <row r="612" spans="1:14" ht="33" customHeight="1">
      <c r="A612" s="40"/>
      <c r="B612" s="38"/>
      <c r="C612" s="40"/>
      <c r="D612" s="13">
        <f>'Базовые цены за единицу'!C37</f>
        <v>0</v>
      </c>
      <c r="E612" s="13">
        <f>'Базовые цены за единицу'!E37</f>
        <v>0</v>
      </c>
      <c r="F612" s="51"/>
      <c r="G612" s="51"/>
      <c r="H612" s="13">
        <f>'Базовые цены с учетом расхода'!E37</f>
        <v>0</v>
      </c>
      <c r="J612" s="1">
        <f>'Базовые цены с учетом расхода'!K37</f>
        <v>0</v>
      </c>
      <c r="K612" s="1" t="s">
        <v>35</v>
      </c>
      <c r="L612" s="1" t="s">
        <v>36</v>
      </c>
      <c r="N612" s="51"/>
    </row>
    <row r="613" ht="10.5" hidden="1">
      <c r="B613" s="16" t="s">
        <v>38</v>
      </c>
    </row>
    <row r="614" ht="10.5" hidden="1">
      <c r="B614" s="16" t="s">
        <v>39</v>
      </c>
    </row>
    <row r="615" ht="10.5" hidden="1">
      <c r="B615" s="16" t="s">
        <v>40</v>
      </c>
    </row>
    <row r="616" spans="2:6" ht="10.5" hidden="1">
      <c r="B616" s="16" t="s">
        <v>41</v>
      </c>
      <c r="F616" s="1">
        <v>126.6</v>
      </c>
    </row>
    <row r="617" ht="21" hidden="1">
      <c r="B617" s="16" t="s">
        <v>42</v>
      </c>
    </row>
    <row r="618" ht="21" hidden="1">
      <c r="B618" s="16" t="s">
        <v>43</v>
      </c>
    </row>
    <row r="619" ht="10.5" hidden="1">
      <c r="B619" s="16" t="s">
        <v>44</v>
      </c>
    </row>
    <row r="620" ht="21" hidden="1">
      <c r="B620" s="16" t="s">
        <v>45</v>
      </c>
    </row>
    <row r="621" ht="10.5" hidden="1">
      <c r="B621" s="16" t="s">
        <v>46</v>
      </c>
    </row>
    <row r="622" spans="2:12" ht="10.5" hidden="1">
      <c r="B622" s="16" t="s">
        <v>47</v>
      </c>
      <c r="F622" s="17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</c>
      <c r="L622" s="4" t="s">
        <v>48</v>
      </c>
    </row>
    <row r="623" spans="2:12" ht="10.5" hidden="1">
      <c r="B623" s="16" t="s">
        <v>49</v>
      </c>
      <c r="F623" s="17">
        <f>IF('Базовые цены с учетом расхода'!P37&gt;0,'Базовые цены с учетом расхода'!P37,IF('Базовые цены с учетом расхода'!P37&lt;0,'Базовые цены с учетом расхода'!P37,""))</f>
      </c>
      <c r="L623" s="4" t="s">
        <v>50</v>
      </c>
    </row>
    <row r="624" spans="2:12" ht="10.5" hidden="1">
      <c r="B624" s="16" t="s">
        <v>51</v>
      </c>
      <c r="F624" s="17">
        <f>IF('Базовые цены с учетом расхода'!Q37&gt;0,'Базовые цены с учетом расхода'!Q37,IF('Базовые цены с учетом расхода'!Q37&lt;0,'Базовые цены с учетом расхода'!Q37,""))</f>
      </c>
      <c r="L624" s="4" t="s">
        <v>52</v>
      </c>
    </row>
    <row r="625" spans="2:12" ht="10.5" hidden="1">
      <c r="B625" s="16" t="s">
        <v>53</v>
      </c>
      <c r="F625" s="17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</c>
      <c r="L625" s="4" t="s">
        <v>54</v>
      </c>
    </row>
    <row r="626" spans="2:12" ht="10.5" hidden="1">
      <c r="B626" s="16" t="s">
        <v>55</v>
      </c>
      <c r="F626" s="17">
        <f>IF('Базовые цены с учетом расхода'!R37&gt;0,'Базовые цены с учетом расхода'!R37,IF('Базовые цены с учетом расхода'!R37&lt;0,'Базовые цены с учетом расхода'!R37,""))</f>
      </c>
      <c r="L626" s="4" t="s">
        <v>56</v>
      </c>
    </row>
    <row r="627" spans="2:12" ht="10.5" hidden="1">
      <c r="B627" s="16" t="s">
        <v>57</v>
      </c>
      <c r="F627" s="17">
        <f>IF('Базовые цены с учетом расхода'!S37&gt;0,'Базовые цены с учетом расхода'!S37,IF('Базовые цены с учетом расхода'!S37&lt;0,'Базовые цены с учетом расхода'!S37,""))</f>
      </c>
      <c r="L627" s="4" t="s">
        <v>58</v>
      </c>
    </row>
    <row r="628" spans="1:10" ht="10.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4" ht="10.5">
      <c r="A629" s="39" t="s">
        <v>126</v>
      </c>
      <c r="B629" s="38" t="s">
        <v>127</v>
      </c>
      <c r="C629" s="40">
        <v>0.132</v>
      </c>
      <c r="D629" s="12">
        <f>'Базовые цены за единицу'!B38</f>
        <v>98.98</v>
      </c>
      <c r="E629" s="12">
        <f>'Базовые цены за единицу'!D38</f>
        <v>6.14</v>
      </c>
      <c r="F629" s="51">
        <f>'Базовые цены с учетом расхода'!B38</f>
        <v>13.06</v>
      </c>
      <c r="G629" s="65">
        <f>'Базовые цены с учетом расхода'!C38</f>
        <v>11.53</v>
      </c>
      <c r="H629" s="12">
        <f>'Базовые цены с учетом расхода'!D38</f>
        <v>0.81</v>
      </c>
      <c r="I629" s="14">
        <v>5.934345</v>
      </c>
      <c r="J629" s="14">
        <f>'Базовые цены с учетом расхода'!I38</f>
        <v>0.7833335</v>
      </c>
      <c r="K629" s="1" t="s">
        <v>33</v>
      </c>
      <c r="L629" s="1" t="s">
        <v>34</v>
      </c>
      <c r="N629" s="51">
        <f>'Базовые цены с учетом расхода'!F38</f>
        <v>0.72</v>
      </c>
    </row>
    <row r="630" spans="1:14" ht="43.5" customHeight="1">
      <c r="A630" s="40"/>
      <c r="B630" s="38"/>
      <c r="C630" s="40"/>
      <c r="D630" s="13">
        <f>'Базовые цены за единицу'!C38</f>
        <v>87.36</v>
      </c>
      <c r="E630" s="13">
        <f>'Базовые цены за единицу'!E38</f>
        <v>0</v>
      </c>
      <c r="F630" s="51"/>
      <c r="G630" s="65"/>
      <c r="H630" s="13">
        <f>'Базовые цены с учетом расхода'!E38</f>
        <v>0</v>
      </c>
      <c r="J630" s="1">
        <f>'Базовые цены с учетом расхода'!K38</f>
        <v>0</v>
      </c>
      <c r="K630" s="1" t="s">
        <v>35</v>
      </c>
      <c r="L630" s="1" t="s">
        <v>36</v>
      </c>
      <c r="N630" s="51"/>
    </row>
    <row r="631" ht="10.5">
      <c r="B631" s="15" t="s">
        <v>392</v>
      </c>
    </row>
    <row r="632" spans="2:6" ht="10.5" hidden="1">
      <c r="B632" s="16" t="s">
        <v>38</v>
      </c>
      <c r="F632" s="1">
        <v>11.53</v>
      </c>
    </row>
    <row r="633" spans="2:6" ht="10.5" hidden="1">
      <c r="B633" s="16" t="s">
        <v>39</v>
      </c>
      <c r="F633" s="1">
        <v>0.81</v>
      </c>
    </row>
    <row r="634" ht="10.5" hidden="1">
      <c r="B634" s="16" t="s">
        <v>40</v>
      </c>
    </row>
    <row r="635" spans="2:6" ht="10.5" hidden="1">
      <c r="B635" s="16" t="s">
        <v>41</v>
      </c>
      <c r="F635" s="1">
        <v>0.72</v>
      </c>
    </row>
    <row r="636" ht="21" hidden="1">
      <c r="B636" s="16" t="s">
        <v>42</v>
      </c>
    </row>
    <row r="637" ht="21" hidden="1">
      <c r="B637" s="16" t="s">
        <v>43</v>
      </c>
    </row>
    <row r="638" ht="10.5" hidden="1">
      <c r="B638" s="16" t="s">
        <v>44</v>
      </c>
    </row>
    <row r="639" ht="21" hidden="1">
      <c r="B639" s="16" t="s">
        <v>45</v>
      </c>
    </row>
    <row r="640" ht="10.5" hidden="1">
      <c r="B640" s="16" t="s">
        <v>46</v>
      </c>
    </row>
    <row r="641" spans="2:12" ht="10.5" hidden="1">
      <c r="B641" s="16" t="s">
        <v>47</v>
      </c>
      <c r="C641" s="1">
        <v>115</v>
      </c>
      <c r="F641" s="17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  <v>13.26</v>
      </c>
      <c r="L641" s="4" t="s">
        <v>48</v>
      </c>
    </row>
    <row r="642" spans="2:12" ht="10.5" hidden="1">
      <c r="B642" s="16" t="s">
        <v>49</v>
      </c>
      <c r="C642" s="1">
        <v>115</v>
      </c>
      <c r="F642" s="17">
        <f>IF('Базовые цены с учетом расхода'!P38&gt;0,'Базовые цены с учетом расхода'!P38,IF('Базовые цены с учетом расхода'!P38&lt;0,'Базовые цены с учетом расхода'!P38,""))</f>
        <v>13.26</v>
      </c>
      <c r="L642" s="4" t="s">
        <v>50</v>
      </c>
    </row>
    <row r="643" spans="2:12" ht="10.5" hidden="1">
      <c r="B643" s="16" t="s">
        <v>51</v>
      </c>
      <c r="F643" s="17">
        <f>IF('Базовые цены с учетом расхода'!Q38&gt;0,'Базовые цены с учетом расхода'!Q38,IF('Базовые цены с учетом расхода'!Q38&lt;0,'Базовые цены с учетом расхода'!Q38,""))</f>
      </c>
      <c r="L643" s="4" t="s">
        <v>52</v>
      </c>
    </row>
    <row r="644" spans="2:12" ht="10.5" hidden="1">
      <c r="B644" s="16" t="s">
        <v>53</v>
      </c>
      <c r="C644" s="1">
        <v>71</v>
      </c>
      <c r="F644" s="17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  <v>8.19</v>
      </c>
      <c r="L644" s="4" t="s">
        <v>54</v>
      </c>
    </row>
    <row r="645" spans="2:12" ht="10.5" hidden="1">
      <c r="B645" s="16" t="s">
        <v>55</v>
      </c>
      <c r="C645" s="1">
        <v>71</v>
      </c>
      <c r="F645" s="17">
        <f>IF('Базовые цены с учетом расхода'!R38&gt;0,'Базовые цены с учетом расхода'!R38,IF('Базовые цены с учетом расхода'!R38&lt;0,'Базовые цены с учетом расхода'!R38,""))</f>
        <v>8.19</v>
      </c>
      <c r="L645" s="4" t="s">
        <v>56</v>
      </c>
    </row>
    <row r="646" spans="2:12" ht="10.5" hidden="1">
      <c r="B646" s="16" t="s">
        <v>57</v>
      </c>
      <c r="F646" s="17">
        <f>IF('Базовые цены с учетом расхода'!S38&gt;0,'Базовые цены с учетом расхода'!S38,IF('Базовые цены с учетом расхода'!S38&lt;0,'Базовые цены с учетом расхода'!S38,""))</f>
      </c>
      <c r="L646" s="4" t="s">
        <v>58</v>
      </c>
    </row>
    <row r="647" spans="1:10" ht="10.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4" ht="10.5">
      <c r="A648" s="39" t="s">
        <v>128</v>
      </c>
      <c r="B648" s="38" t="s">
        <v>129</v>
      </c>
      <c r="C648" s="40">
        <v>0.148</v>
      </c>
      <c r="D648" s="12">
        <f>'Базовые цены за единицу'!B39</f>
        <v>107.69</v>
      </c>
      <c r="E648" s="12">
        <f>'Базовые цены за единицу'!D39</f>
        <v>6.14</v>
      </c>
      <c r="F648" s="51">
        <f>'Базовые цены с учетом расхода'!B39</f>
        <v>15.94</v>
      </c>
      <c r="G648" s="65">
        <f>'Базовые цены с учетом расхода'!C39</f>
        <v>12.93</v>
      </c>
      <c r="H648" s="12">
        <f>'Базовые цены с учетом расхода'!D39</f>
        <v>0.91</v>
      </c>
      <c r="I648" s="14">
        <v>5.934345</v>
      </c>
      <c r="J648" s="14">
        <f>'Базовые цены с учетом расхода'!I39</f>
        <v>0.8782831</v>
      </c>
      <c r="K648" s="1" t="s">
        <v>33</v>
      </c>
      <c r="L648" s="1" t="s">
        <v>34</v>
      </c>
      <c r="N648" s="51">
        <f>'Базовые цены с учетом расхода'!F39</f>
        <v>2.1</v>
      </c>
    </row>
    <row r="649" spans="1:14" ht="43.5" customHeight="1">
      <c r="A649" s="40"/>
      <c r="B649" s="38"/>
      <c r="C649" s="40"/>
      <c r="D649" s="13">
        <f>'Базовые цены за единицу'!C39</f>
        <v>87.36</v>
      </c>
      <c r="E649" s="13">
        <f>'Базовые цены за единицу'!E39</f>
        <v>0</v>
      </c>
      <c r="F649" s="51"/>
      <c r="G649" s="65"/>
      <c r="H649" s="13">
        <f>'Базовые цены с учетом расхода'!E39</f>
        <v>0</v>
      </c>
      <c r="J649" s="1">
        <f>'Базовые цены с учетом расхода'!K39</f>
        <v>0</v>
      </c>
      <c r="K649" s="1" t="s">
        <v>35</v>
      </c>
      <c r="L649" s="1" t="s">
        <v>36</v>
      </c>
      <c r="N649" s="51"/>
    </row>
    <row r="650" ht="10.5">
      <c r="B650" s="15" t="s">
        <v>392</v>
      </c>
    </row>
    <row r="651" spans="2:6" ht="10.5" hidden="1">
      <c r="B651" s="16" t="s">
        <v>38</v>
      </c>
      <c r="F651" s="1">
        <v>12.93</v>
      </c>
    </row>
    <row r="652" spans="2:6" ht="10.5" hidden="1">
      <c r="B652" s="16" t="s">
        <v>39</v>
      </c>
      <c r="F652" s="1">
        <v>0.91</v>
      </c>
    </row>
    <row r="653" ht="10.5" hidden="1">
      <c r="B653" s="16" t="s">
        <v>40</v>
      </c>
    </row>
    <row r="654" spans="2:6" ht="10.5" hidden="1">
      <c r="B654" s="16" t="s">
        <v>41</v>
      </c>
      <c r="F654" s="1">
        <v>2.1</v>
      </c>
    </row>
    <row r="655" ht="21" hidden="1">
      <c r="B655" s="16" t="s">
        <v>42</v>
      </c>
    </row>
    <row r="656" ht="21" hidden="1">
      <c r="B656" s="16" t="s">
        <v>43</v>
      </c>
    </row>
    <row r="657" ht="10.5" hidden="1">
      <c r="B657" s="16" t="s">
        <v>44</v>
      </c>
    </row>
    <row r="658" ht="21" hidden="1">
      <c r="B658" s="16" t="s">
        <v>45</v>
      </c>
    </row>
    <row r="659" ht="10.5" hidden="1">
      <c r="B659" s="16" t="s">
        <v>46</v>
      </c>
    </row>
    <row r="660" spans="2:12" ht="10.5" hidden="1">
      <c r="B660" s="16" t="s">
        <v>47</v>
      </c>
      <c r="C660" s="1">
        <v>115</v>
      </c>
      <c r="F660" s="17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  <v>14.87</v>
      </c>
      <c r="L660" s="4" t="s">
        <v>48</v>
      </c>
    </row>
    <row r="661" spans="2:12" ht="10.5" hidden="1">
      <c r="B661" s="16" t="s">
        <v>49</v>
      </c>
      <c r="C661" s="1">
        <v>115</v>
      </c>
      <c r="F661" s="17">
        <f>IF('Базовые цены с учетом расхода'!P39&gt;0,'Базовые цены с учетом расхода'!P39,IF('Базовые цены с учетом расхода'!P39&lt;0,'Базовые цены с учетом расхода'!P39,""))</f>
        <v>14.87</v>
      </c>
      <c r="L661" s="4" t="s">
        <v>50</v>
      </c>
    </row>
    <row r="662" spans="2:12" ht="10.5" hidden="1">
      <c r="B662" s="16" t="s">
        <v>51</v>
      </c>
      <c r="F662" s="17">
        <f>IF('Базовые цены с учетом расхода'!Q39&gt;0,'Базовые цены с учетом расхода'!Q39,IF('Базовые цены с учетом расхода'!Q39&lt;0,'Базовые цены с учетом расхода'!Q39,""))</f>
      </c>
      <c r="L662" s="4" t="s">
        <v>52</v>
      </c>
    </row>
    <row r="663" spans="2:12" ht="10.5" hidden="1">
      <c r="B663" s="16" t="s">
        <v>53</v>
      </c>
      <c r="C663" s="1">
        <v>71</v>
      </c>
      <c r="F663" s="17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  <v>9.18</v>
      </c>
      <c r="L663" s="4" t="s">
        <v>54</v>
      </c>
    </row>
    <row r="664" spans="2:12" ht="10.5" hidden="1">
      <c r="B664" s="16" t="s">
        <v>55</v>
      </c>
      <c r="C664" s="1">
        <v>71</v>
      </c>
      <c r="F664" s="17">
        <f>IF('Базовые цены с учетом расхода'!R39&gt;0,'Базовые цены с учетом расхода'!R39,IF('Базовые цены с учетом расхода'!R39&lt;0,'Базовые цены с учетом расхода'!R39,""))</f>
        <v>9.18</v>
      </c>
      <c r="L664" s="4" t="s">
        <v>56</v>
      </c>
    </row>
    <row r="665" spans="2:12" ht="10.5" hidden="1">
      <c r="B665" s="16" t="s">
        <v>57</v>
      </c>
      <c r="F665" s="17">
        <f>IF('Базовые цены с учетом расхода'!S39&gt;0,'Базовые цены с учетом расхода'!S39,IF('Базовые цены с учетом расхода'!S39&lt;0,'Базовые цены с учетом расхода'!S39,""))</f>
      </c>
      <c r="L665" s="4" t="s">
        <v>58</v>
      </c>
    </row>
    <row r="666" spans="1:10" ht="10.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4" ht="10.5">
      <c r="A667" s="39" t="s">
        <v>130</v>
      </c>
      <c r="B667" s="38" t="s">
        <v>131</v>
      </c>
      <c r="C667" s="40">
        <v>1.5</v>
      </c>
      <c r="D667" s="12">
        <f>'Базовые цены за единицу'!B40</f>
        <v>56.6</v>
      </c>
      <c r="E667" s="12">
        <f>'Базовые цены за единицу'!D40</f>
        <v>56.6</v>
      </c>
      <c r="F667" s="51">
        <f>'Базовые цены с учетом расхода'!B40</f>
        <v>84.9</v>
      </c>
      <c r="G667" s="51">
        <f>'Базовые цены с учетом расхода'!C40</f>
        <v>0</v>
      </c>
      <c r="H667" s="12">
        <f>'Базовые цены с учетом расхода'!D40</f>
        <v>84.9</v>
      </c>
      <c r="I667" s="14"/>
      <c r="J667" s="14">
        <f>'Базовые цены с учетом расхода'!I40</f>
        <v>0</v>
      </c>
      <c r="K667" s="1" t="s">
        <v>33</v>
      </c>
      <c r="L667" s="1" t="s">
        <v>34</v>
      </c>
      <c r="N667" s="51">
        <f>'Базовые цены с учетом расхода'!F40</f>
        <v>0</v>
      </c>
    </row>
    <row r="668" spans="1:14" ht="43.5" customHeight="1">
      <c r="A668" s="40"/>
      <c r="B668" s="38"/>
      <c r="C668" s="40"/>
      <c r="D668" s="13">
        <f>'Базовые цены за единицу'!C40</f>
        <v>0</v>
      </c>
      <c r="E668" s="13">
        <f>'Базовые цены за единицу'!E40</f>
        <v>0</v>
      </c>
      <c r="F668" s="51"/>
      <c r="G668" s="51"/>
      <c r="H668" s="13">
        <f>'Базовые цены с учетом расхода'!E40</f>
        <v>0</v>
      </c>
      <c r="J668" s="1">
        <f>'Базовые цены с учетом расхода'!K40</f>
        <v>0</v>
      </c>
      <c r="K668" s="1" t="s">
        <v>35</v>
      </c>
      <c r="L668" s="1" t="s">
        <v>36</v>
      </c>
      <c r="N668" s="51"/>
    </row>
    <row r="669" ht="10.5" hidden="1">
      <c r="B669" s="16" t="s">
        <v>38</v>
      </c>
    </row>
    <row r="670" spans="2:6" ht="10.5" hidden="1">
      <c r="B670" s="16" t="s">
        <v>39</v>
      </c>
      <c r="F670" s="1">
        <v>84.9</v>
      </c>
    </row>
    <row r="671" ht="10.5" hidden="1">
      <c r="B671" s="16" t="s">
        <v>40</v>
      </c>
    </row>
    <row r="672" ht="10.5" hidden="1">
      <c r="B672" s="16" t="s">
        <v>41</v>
      </c>
    </row>
    <row r="673" ht="21" hidden="1">
      <c r="B673" s="16" t="s">
        <v>42</v>
      </c>
    </row>
    <row r="674" ht="21" hidden="1">
      <c r="B674" s="16" t="s">
        <v>43</v>
      </c>
    </row>
    <row r="675" ht="10.5" hidden="1">
      <c r="B675" s="16" t="s">
        <v>44</v>
      </c>
    </row>
    <row r="676" ht="21" hidden="1">
      <c r="B676" s="16" t="s">
        <v>45</v>
      </c>
    </row>
    <row r="677" ht="10.5" hidden="1">
      <c r="B677" s="16" t="s">
        <v>46</v>
      </c>
    </row>
    <row r="678" spans="2:12" ht="10.5" hidden="1">
      <c r="B678" s="16" t="s">
        <v>47</v>
      </c>
      <c r="F678" s="17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</c>
      <c r="L678" s="4" t="s">
        <v>48</v>
      </c>
    </row>
    <row r="679" spans="2:12" ht="10.5" hidden="1">
      <c r="B679" s="16" t="s">
        <v>49</v>
      </c>
      <c r="F679" s="17">
        <f>IF('Базовые цены с учетом расхода'!P40&gt;0,'Базовые цены с учетом расхода'!P40,IF('Базовые цены с учетом расхода'!P40&lt;0,'Базовые цены с учетом расхода'!P40,""))</f>
      </c>
      <c r="L679" s="4" t="s">
        <v>50</v>
      </c>
    </row>
    <row r="680" spans="2:12" ht="10.5" hidden="1">
      <c r="B680" s="16" t="s">
        <v>51</v>
      </c>
      <c r="F680" s="17">
        <f>IF('Базовые цены с учетом расхода'!Q40&gt;0,'Базовые цены с учетом расхода'!Q40,IF('Базовые цены с учетом расхода'!Q40&lt;0,'Базовые цены с учетом расхода'!Q40,""))</f>
      </c>
      <c r="L680" s="4" t="s">
        <v>52</v>
      </c>
    </row>
    <row r="681" spans="2:12" ht="10.5" hidden="1">
      <c r="B681" s="16" t="s">
        <v>53</v>
      </c>
      <c r="F681" s="17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</c>
      <c r="L681" s="4" t="s">
        <v>54</v>
      </c>
    </row>
    <row r="682" spans="2:12" ht="10.5" hidden="1">
      <c r="B682" s="16" t="s">
        <v>55</v>
      </c>
      <c r="F682" s="17">
        <f>IF('Базовые цены с учетом расхода'!R40&gt;0,'Базовые цены с учетом расхода'!R40,IF('Базовые цены с учетом расхода'!R40&lt;0,'Базовые цены с учетом расхода'!R40,""))</f>
      </c>
      <c r="L682" s="4" t="s">
        <v>56</v>
      </c>
    </row>
    <row r="683" spans="2:12" ht="10.5" hidden="1">
      <c r="B683" s="16" t="s">
        <v>57</v>
      </c>
      <c r="F683" s="17">
        <f>IF('Базовые цены с учетом расхода'!S40&gt;0,'Базовые цены с учетом расхода'!S40,IF('Базовые цены с учетом расхода'!S40&lt;0,'Базовые цены с учетом расхода'!S40,""))</f>
      </c>
      <c r="L683" s="4" t="s">
        <v>58</v>
      </c>
    </row>
    <row r="684" spans="1:10" ht="10.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4" ht="10.5">
      <c r="A685" s="39" t="s">
        <v>132</v>
      </c>
      <c r="B685" s="38" t="s">
        <v>133</v>
      </c>
      <c r="C685" s="69">
        <v>1.5</v>
      </c>
      <c r="D685" s="70">
        <f>'Базовые цены за единицу'!B41</f>
        <v>17.99</v>
      </c>
      <c r="E685" s="12">
        <f>'Базовые цены за единицу'!D41</f>
        <v>0</v>
      </c>
      <c r="F685" s="65">
        <f>'Базовые цены с учетом расхода'!B41</f>
        <v>26.99</v>
      </c>
      <c r="G685" s="51">
        <f>'Базовые цены с учетом расхода'!C41</f>
        <v>0</v>
      </c>
      <c r="H685" s="12">
        <f>'Базовые цены с учетом расхода'!D41</f>
        <v>0</v>
      </c>
      <c r="I685" s="14"/>
      <c r="J685" s="14">
        <f>'Базовые цены с учетом расхода'!I41</f>
        <v>0</v>
      </c>
      <c r="K685" s="1" t="s">
        <v>33</v>
      </c>
      <c r="L685" s="1" t="s">
        <v>34</v>
      </c>
      <c r="N685" s="51">
        <f>'Базовые цены с учетом расхода'!F41</f>
        <v>26.99</v>
      </c>
    </row>
    <row r="686" spans="1:14" ht="43.5" customHeight="1">
      <c r="A686" s="40"/>
      <c r="B686" s="38"/>
      <c r="C686" s="69"/>
      <c r="D686" s="13">
        <f>'Базовые цены за единицу'!C41</f>
        <v>0</v>
      </c>
      <c r="E686" s="13">
        <f>'Базовые цены за единицу'!E41</f>
        <v>0</v>
      </c>
      <c r="F686" s="65"/>
      <c r="G686" s="51"/>
      <c r="H686" s="13">
        <f>'Базовые цены с учетом расхода'!E41</f>
        <v>0</v>
      </c>
      <c r="J686" s="1">
        <f>'Базовые цены с учетом расхода'!K41</f>
        <v>0</v>
      </c>
      <c r="K686" s="1" t="s">
        <v>35</v>
      </c>
      <c r="L686" s="1" t="s">
        <v>36</v>
      </c>
      <c r="N686" s="51"/>
    </row>
    <row r="687" ht="10.5" hidden="1">
      <c r="B687" s="16" t="s">
        <v>38</v>
      </c>
    </row>
    <row r="688" ht="10.5" hidden="1">
      <c r="B688" s="16" t="s">
        <v>39</v>
      </c>
    </row>
    <row r="689" ht="10.5" hidden="1">
      <c r="B689" s="16" t="s">
        <v>40</v>
      </c>
    </row>
    <row r="690" spans="2:6" ht="10.5" hidden="1">
      <c r="B690" s="16" t="s">
        <v>41</v>
      </c>
      <c r="F690" s="1">
        <v>26.99</v>
      </c>
    </row>
    <row r="691" ht="21" hidden="1">
      <c r="B691" s="16" t="s">
        <v>42</v>
      </c>
    </row>
    <row r="692" ht="21" hidden="1">
      <c r="B692" s="16" t="s">
        <v>43</v>
      </c>
    </row>
    <row r="693" ht="10.5" hidden="1">
      <c r="B693" s="16" t="s">
        <v>44</v>
      </c>
    </row>
    <row r="694" ht="21" hidden="1">
      <c r="B694" s="16" t="s">
        <v>45</v>
      </c>
    </row>
    <row r="695" ht="10.5" hidden="1">
      <c r="B695" s="16" t="s">
        <v>46</v>
      </c>
    </row>
    <row r="696" spans="2:12" ht="10.5" hidden="1">
      <c r="B696" s="16" t="s">
        <v>47</v>
      </c>
      <c r="F696" s="17">
        <f>IF('Базовые цены с учетом расхода'!N41&gt;0,'Базовые цены с учетом расхода'!N41,IF('Базовые цены с учетом расхода'!N41&lt;0,'Базовые цены с учетом расхода'!N41,""))</f>
      </c>
      <c r="L696" s="4" t="s">
        <v>48</v>
      </c>
    </row>
    <row r="697" spans="2:12" ht="10.5" hidden="1">
      <c r="B697" s="16" t="s">
        <v>49</v>
      </c>
      <c r="F697" s="17">
        <f>IF('Базовые цены с учетом расхода'!P41&gt;0,'Базовые цены с учетом расхода'!P41,IF('Базовые цены с учетом расхода'!P41&lt;0,'Базовые цены с учетом расхода'!P41,""))</f>
      </c>
      <c r="L697" s="4" t="s">
        <v>50</v>
      </c>
    </row>
    <row r="698" spans="2:12" ht="10.5" hidden="1">
      <c r="B698" s="16" t="s">
        <v>51</v>
      </c>
      <c r="F698" s="17">
        <f>IF('Базовые цены с учетом расхода'!Q41&gt;0,'Базовые цены с учетом расхода'!Q41,IF('Базовые цены с учетом расхода'!Q41&lt;0,'Базовые цены с учетом расхода'!Q41,""))</f>
      </c>
      <c r="L698" s="4" t="s">
        <v>52</v>
      </c>
    </row>
    <row r="699" spans="2:12" ht="10.5" hidden="1">
      <c r="B699" s="16" t="s">
        <v>53</v>
      </c>
      <c r="F699" s="17">
        <f>IF('Базовые цены с учетом расхода'!O41&gt;0,'Базовые цены с учетом расхода'!O41,IF('Базовые цены с учетом расхода'!O41&lt;0,'Базовые цены с учетом расхода'!O41,""))</f>
      </c>
      <c r="L699" s="4" t="s">
        <v>54</v>
      </c>
    </row>
    <row r="700" spans="2:12" ht="10.5" hidden="1">
      <c r="B700" s="16" t="s">
        <v>55</v>
      </c>
      <c r="F700" s="17">
        <f>IF('Базовые цены с учетом расхода'!R41&gt;0,'Базовые цены с учетом расхода'!R41,IF('Базовые цены с учетом расхода'!R41&lt;0,'Базовые цены с учетом расхода'!R41,""))</f>
      </c>
      <c r="L700" s="4" t="s">
        <v>56</v>
      </c>
    </row>
    <row r="701" spans="2:12" ht="10.5" hidden="1">
      <c r="B701" s="16" t="s">
        <v>57</v>
      </c>
      <c r="F701" s="17">
        <f>IF('Базовые цены с учетом расхода'!S41&gt;0,'Базовые цены с учетом расхода'!S41,IF('Базовые цены с учетом расхода'!S41&lt;0,'Базовые цены с учетом расхода'!S41,""))</f>
      </c>
      <c r="L701" s="4" t="s">
        <v>58</v>
      </c>
    </row>
    <row r="702" spans="1:10" ht="10.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2:18" ht="10.5">
      <c r="B703" s="9" t="s">
        <v>134</v>
      </c>
      <c r="E703" s="55"/>
      <c r="F703" s="54">
        <f>'Базовые концовки'!F7</f>
        <v>51917.41</v>
      </c>
      <c r="G703" s="66">
        <f>'Базовые концовки'!G7</f>
        <v>3037.12</v>
      </c>
      <c r="H703" s="67">
        <f>'Базовые концовки'!H7</f>
        <v>855.49</v>
      </c>
      <c r="I703" s="40"/>
      <c r="J703" s="71">
        <f>'Базовые концовки'!J7</f>
        <v>257.2806894</v>
      </c>
      <c r="N703" s="54">
        <f>'Базовые концовки'!L7</f>
        <v>48024.8</v>
      </c>
      <c r="R703" s="54">
        <f>'Базовые концовки'!M7</f>
        <v>0</v>
      </c>
    </row>
    <row r="704" spans="5:18" ht="10.5">
      <c r="E704" s="55"/>
      <c r="F704" s="54"/>
      <c r="G704" s="66"/>
      <c r="H704" s="68">
        <f>'Базовые концовки'!I7</f>
        <v>19.59</v>
      </c>
      <c r="I704" s="40"/>
      <c r="J704" s="8">
        <f>'Базовые концовки'!K7</f>
        <v>1.184125</v>
      </c>
      <c r="N704" s="54"/>
      <c r="R704" s="54"/>
    </row>
    <row r="705" spans="2:18" ht="10.5" hidden="1">
      <c r="B705" s="9" t="s">
        <v>135</v>
      </c>
      <c r="D705" s="20"/>
      <c r="F705" s="21">
        <f>'Базовые концовки'!F8</f>
        <v>0</v>
      </c>
      <c r="G705" s="21">
        <f>'Базовые концовки'!G8</f>
        <v>0</v>
      </c>
      <c r="H705" s="21">
        <f>'Базовые концовки'!H8</f>
        <v>0</v>
      </c>
      <c r="J705" s="8">
        <f>'Базовые концовки'!J8</f>
        <v>0</v>
      </c>
      <c r="N705" s="21">
        <f>'Базовые концовки'!L8</f>
        <v>0</v>
      </c>
      <c r="R705" s="21">
        <f>'Базовые концовки'!M8</f>
        <v>0</v>
      </c>
    </row>
    <row r="706" spans="2:18" ht="10.5" hidden="1">
      <c r="B706" s="9" t="s">
        <v>136</v>
      </c>
      <c r="D706" s="20"/>
      <c r="F706" s="21">
        <f>'Базовые концовки'!F9</f>
        <v>0</v>
      </c>
      <c r="G706" s="21"/>
      <c r="H706" s="21"/>
      <c r="J706" s="8"/>
      <c r="N706" s="21"/>
      <c r="R706" s="21"/>
    </row>
    <row r="707" spans="2:18" ht="10.5" hidden="1">
      <c r="B707" s="9" t="s">
        <v>137</v>
      </c>
      <c r="D707" s="20"/>
      <c r="F707" s="21">
        <f>'Базовые концовки'!F10</f>
        <v>0</v>
      </c>
      <c r="G707" s="21"/>
      <c r="H707" s="21"/>
      <c r="J707" s="8"/>
      <c r="N707" s="21"/>
      <c r="R707" s="21"/>
    </row>
    <row r="708" spans="2:18" ht="10.5" hidden="1">
      <c r="B708" s="9" t="s">
        <v>138</v>
      </c>
      <c r="D708" s="20"/>
      <c r="F708" s="21">
        <f>'Базовые концовки'!F11</f>
        <v>0</v>
      </c>
      <c r="G708" s="21"/>
      <c r="H708" s="21"/>
      <c r="J708" s="8"/>
      <c r="N708" s="21"/>
      <c r="R708" s="21"/>
    </row>
    <row r="709" spans="2:18" ht="10.5" hidden="1">
      <c r="B709" s="9" t="s">
        <v>139</v>
      </c>
      <c r="D709" s="20"/>
      <c r="F709" s="21">
        <f>'Базовые концовки'!F12</f>
        <v>0</v>
      </c>
      <c r="G709" s="21"/>
      <c r="H709" s="21"/>
      <c r="J709" s="8"/>
      <c r="N709" s="21"/>
      <c r="R709" s="21"/>
    </row>
    <row r="710" spans="2:18" ht="10.5" hidden="1">
      <c r="B710" s="9" t="s">
        <v>140</v>
      </c>
      <c r="D710" s="20"/>
      <c r="F710" s="21">
        <f>'Базовые концовки'!F13</f>
        <v>0</v>
      </c>
      <c r="G710" s="21"/>
      <c r="H710" s="21"/>
      <c r="J710" s="8"/>
      <c r="N710" s="21"/>
      <c r="R710" s="21"/>
    </row>
    <row r="711" spans="2:18" ht="10.5" hidden="1">
      <c r="B711" s="9" t="s">
        <v>141</v>
      </c>
      <c r="D711" s="20"/>
      <c r="F711" s="21">
        <f>'Базовые концовки'!F14</f>
        <v>0</v>
      </c>
      <c r="G711" s="21"/>
      <c r="H711" s="21"/>
      <c r="J711" s="8"/>
      <c r="N711" s="21"/>
      <c r="R711" s="21"/>
    </row>
    <row r="712" spans="2:18" ht="10.5" hidden="1">
      <c r="B712" s="9" t="s">
        <v>142</v>
      </c>
      <c r="D712" s="20"/>
      <c r="F712" s="21">
        <f>'Базовые концовки'!F15</f>
        <v>0</v>
      </c>
      <c r="G712" s="21"/>
      <c r="H712" s="21"/>
      <c r="J712" s="8"/>
      <c r="N712" s="21"/>
      <c r="R712" s="21"/>
    </row>
    <row r="713" spans="2:18" ht="10.5" hidden="1">
      <c r="B713" s="9" t="s">
        <v>143</v>
      </c>
      <c r="D713" s="20"/>
      <c r="F713" s="21">
        <f>'Базовые концовки'!F16</f>
        <v>0</v>
      </c>
      <c r="G713" s="21"/>
      <c r="H713" s="21"/>
      <c r="J713" s="8"/>
      <c r="N713" s="21"/>
      <c r="R713" s="21"/>
    </row>
    <row r="714" spans="2:18" ht="10.5" hidden="1">
      <c r="B714" s="9" t="s">
        <v>144</v>
      </c>
      <c r="D714" s="20"/>
      <c r="F714" s="21">
        <f>'Базовые концовки'!F17</f>
        <v>0</v>
      </c>
      <c r="G714" s="21"/>
      <c r="H714" s="21"/>
      <c r="J714" s="8"/>
      <c r="N714" s="21"/>
      <c r="R714" s="21"/>
    </row>
    <row r="715" spans="2:18" ht="10.5" hidden="1">
      <c r="B715" s="9" t="s">
        <v>145</v>
      </c>
      <c r="D715" s="20"/>
      <c r="F715" s="21">
        <f>'Базовые концовки'!F18</f>
        <v>0</v>
      </c>
      <c r="G715" s="21">
        <f>'Базовые концовки'!G18</f>
        <v>0</v>
      </c>
      <c r="H715" s="21">
        <f>'Базовые концовки'!H18</f>
        <v>0</v>
      </c>
      <c r="J715" s="8">
        <f>'Базовые концовки'!J18</f>
        <v>0</v>
      </c>
      <c r="N715" s="21">
        <f>'Базовые концовки'!L18</f>
        <v>0</v>
      </c>
      <c r="R715" s="21">
        <f>'Базовые концовки'!M18</f>
        <v>0</v>
      </c>
    </row>
    <row r="716" spans="2:18" ht="10.5" hidden="1">
      <c r="B716" s="9" t="s">
        <v>146</v>
      </c>
      <c r="D716" s="20"/>
      <c r="F716" s="21"/>
      <c r="G716" s="21"/>
      <c r="H716" s="21"/>
      <c r="J716" s="8"/>
      <c r="N716" s="21"/>
      <c r="R716" s="21"/>
    </row>
    <row r="717" spans="2:18" ht="10.5" hidden="1">
      <c r="B717" s="9" t="s">
        <v>147</v>
      </c>
      <c r="D717" s="20"/>
      <c r="F717" s="21"/>
      <c r="G717" s="21">
        <f>'Базовые концовки'!G20</f>
        <v>0</v>
      </c>
      <c r="H717" s="21"/>
      <c r="J717" s="8"/>
      <c r="N717" s="21"/>
      <c r="R717" s="21"/>
    </row>
    <row r="718" spans="2:18" ht="10.5" hidden="1">
      <c r="B718" s="9" t="s">
        <v>148</v>
      </c>
      <c r="D718" s="20"/>
      <c r="F718" s="21">
        <f>'Базовые концовки'!F21</f>
        <v>0</v>
      </c>
      <c r="G718" s="21"/>
      <c r="H718" s="21"/>
      <c r="J718" s="8"/>
      <c r="N718" s="21"/>
      <c r="R718" s="21"/>
    </row>
    <row r="719" spans="2:18" ht="10.5" hidden="1">
      <c r="B719" s="9" t="s">
        <v>149</v>
      </c>
      <c r="D719" s="20"/>
      <c r="F719" s="21">
        <f>'Базовые концовки'!F22</f>
        <v>0</v>
      </c>
      <c r="G719" s="21"/>
      <c r="H719" s="21"/>
      <c r="J719" s="8"/>
      <c r="N719" s="21"/>
      <c r="R719" s="21"/>
    </row>
    <row r="720" spans="2:18" ht="10.5" hidden="1">
      <c r="B720" s="9" t="s">
        <v>150</v>
      </c>
      <c r="D720" s="20"/>
      <c r="F720" s="21">
        <f>'Базовые концовки'!F23</f>
        <v>0</v>
      </c>
      <c r="G720" s="21"/>
      <c r="H720" s="21"/>
      <c r="J720" s="8"/>
      <c r="N720" s="21"/>
      <c r="R720" s="21"/>
    </row>
    <row r="721" spans="2:18" ht="10.5" hidden="1">
      <c r="B721" s="9" t="s">
        <v>151</v>
      </c>
      <c r="D721" s="20"/>
      <c r="F721" s="21">
        <f>'Базовые концовки'!F24</f>
        <v>0</v>
      </c>
      <c r="G721" s="21"/>
      <c r="H721" s="21"/>
      <c r="J721" s="8"/>
      <c r="N721" s="21"/>
      <c r="R721" s="21"/>
    </row>
    <row r="722" spans="2:18" ht="10.5" hidden="1">
      <c r="B722" s="9" t="s">
        <v>152</v>
      </c>
      <c r="D722" s="20"/>
      <c r="F722" s="21">
        <f>'Базовые концовки'!F25</f>
        <v>0</v>
      </c>
      <c r="G722" s="21"/>
      <c r="H722" s="21"/>
      <c r="J722" s="8"/>
      <c r="N722" s="21"/>
      <c r="R722" s="21"/>
    </row>
    <row r="723" spans="2:18" ht="10.5" hidden="1">
      <c r="B723" s="9" t="s">
        <v>143</v>
      </c>
      <c r="D723" s="20"/>
      <c r="F723" s="21">
        <f>'Базовые концовки'!F26</f>
        <v>0</v>
      </c>
      <c r="G723" s="21"/>
      <c r="H723" s="21"/>
      <c r="J723" s="8"/>
      <c r="N723" s="21"/>
      <c r="R723" s="21"/>
    </row>
    <row r="724" spans="2:18" ht="10.5" hidden="1">
      <c r="B724" s="9" t="s">
        <v>153</v>
      </c>
      <c r="D724" s="20"/>
      <c r="F724" s="21">
        <f>'Базовые концовки'!F27</f>
        <v>0</v>
      </c>
      <c r="G724" s="21"/>
      <c r="H724" s="21"/>
      <c r="J724" s="8"/>
      <c r="N724" s="21"/>
      <c r="R724" s="21"/>
    </row>
    <row r="725" spans="2:18" ht="10.5">
      <c r="B725" s="9" t="s">
        <v>154</v>
      </c>
      <c r="E725" s="55"/>
      <c r="F725" s="54">
        <f>'Базовые концовки'!F28</f>
        <v>2061.8</v>
      </c>
      <c r="G725" s="54">
        <f>'Базовые концовки'!G28</f>
        <v>390.05</v>
      </c>
      <c r="H725" s="22">
        <f>'Базовые концовки'!H28</f>
        <v>140.78</v>
      </c>
      <c r="I725" s="40"/>
      <c r="J725" s="23">
        <f>'Базовые концовки'!J28</f>
        <v>33.514795</v>
      </c>
      <c r="N725" s="54">
        <f>'Базовые концовки'!L28</f>
        <v>1530.97</v>
      </c>
      <c r="R725" s="54">
        <f>'Базовые концовки'!M28</f>
        <v>0</v>
      </c>
    </row>
    <row r="726" spans="5:18" ht="10.5">
      <c r="E726" s="55"/>
      <c r="F726" s="54"/>
      <c r="G726" s="54"/>
      <c r="H726" s="21">
        <f>'Базовые концовки'!I28</f>
        <v>0.02</v>
      </c>
      <c r="I726" s="40"/>
      <c r="J726" s="8">
        <f>'Базовые концовки'!K28</f>
        <v>0.002125</v>
      </c>
      <c r="N726" s="54"/>
      <c r="R726" s="54"/>
    </row>
    <row r="727" spans="2:18" ht="10.5" hidden="1">
      <c r="B727" s="9" t="s">
        <v>146</v>
      </c>
      <c r="D727" s="20"/>
      <c r="F727" s="21"/>
      <c r="G727" s="21"/>
      <c r="H727" s="21"/>
      <c r="J727" s="8"/>
      <c r="N727" s="21"/>
      <c r="R727" s="21"/>
    </row>
    <row r="728" spans="2:18" ht="10.5" hidden="1">
      <c r="B728" s="9" t="s">
        <v>155</v>
      </c>
      <c r="E728" s="20"/>
      <c r="F728" s="21">
        <f>'Базовые концовки'!F30</f>
        <v>1087.88</v>
      </c>
      <c r="G728" s="21"/>
      <c r="H728" s="21"/>
      <c r="J728" s="8"/>
      <c r="N728" s="21"/>
      <c r="R728" s="21"/>
    </row>
    <row r="729" spans="2:18" ht="10.5" hidden="1">
      <c r="B729" s="9" t="s">
        <v>150</v>
      </c>
      <c r="D729" s="20"/>
      <c r="F729" s="21">
        <f>'Базовые концовки'!F31</f>
        <v>0</v>
      </c>
      <c r="G729" s="21"/>
      <c r="H729" s="21"/>
      <c r="J729" s="8"/>
      <c r="N729" s="21"/>
      <c r="R729" s="21"/>
    </row>
    <row r="730" spans="2:18" ht="10.5">
      <c r="B730" s="9" t="s">
        <v>156</v>
      </c>
      <c r="E730" s="20"/>
      <c r="F730" s="21">
        <f>'Базовые концовки'!F32</f>
        <v>357.43</v>
      </c>
      <c r="G730" s="21"/>
      <c r="H730" s="21"/>
      <c r="J730" s="8"/>
      <c r="N730" s="21"/>
      <c r="R730" s="21"/>
    </row>
    <row r="731" spans="2:18" ht="10.5">
      <c r="B731" s="9" t="s">
        <v>157</v>
      </c>
      <c r="E731" s="20"/>
      <c r="F731" s="21">
        <f>'Базовые концовки'!F33</f>
        <v>217.5</v>
      </c>
      <c r="G731" s="21"/>
      <c r="H731" s="21"/>
      <c r="J731" s="8"/>
      <c r="N731" s="21"/>
      <c r="R731" s="21"/>
    </row>
    <row r="732" spans="2:18" ht="10.5">
      <c r="B732" s="9" t="s">
        <v>158</v>
      </c>
      <c r="E732" s="20"/>
      <c r="F732" s="21">
        <f>'Базовые концовки'!F34</f>
        <v>2636.73</v>
      </c>
      <c r="G732" s="21"/>
      <c r="H732" s="21"/>
      <c r="J732" s="8"/>
      <c r="N732" s="21"/>
      <c r="R732" s="21"/>
    </row>
    <row r="733" spans="2:18" ht="10.5" hidden="1">
      <c r="B733" s="9" t="s">
        <v>159</v>
      </c>
      <c r="D733" s="20"/>
      <c r="F733" s="21">
        <f>'Базовые концовки'!F35</f>
        <v>0</v>
      </c>
      <c r="G733" s="21">
        <f>'Базовые концовки'!G35</f>
        <v>0</v>
      </c>
      <c r="H733" s="21">
        <f>'Базовые концовки'!H35</f>
        <v>0</v>
      </c>
      <c r="J733" s="8">
        <f>'Базовые концовки'!J35</f>
        <v>0</v>
      </c>
      <c r="N733" s="21">
        <f>'Базовые концовки'!L35</f>
        <v>0</v>
      </c>
      <c r="R733" s="21">
        <f>'Базовые концовки'!M35</f>
        <v>0</v>
      </c>
    </row>
    <row r="734" spans="2:18" ht="10.5" hidden="1">
      <c r="B734" s="9" t="s">
        <v>150</v>
      </c>
      <c r="D734" s="20"/>
      <c r="F734" s="21">
        <f>'Базовые концовки'!F36</f>
        <v>0</v>
      </c>
      <c r="G734" s="21"/>
      <c r="H734" s="21"/>
      <c r="J734" s="8"/>
      <c r="N734" s="21"/>
      <c r="R734" s="21"/>
    </row>
    <row r="735" spans="2:18" ht="10.5" hidden="1">
      <c r="B735" s="9" t="s">
        <v>151</v>
      </c>
      <c r="D735" s="20"/>
      <c r="F735" s="21">
        <f>'Базовые концовки'!F37</f>
        <v>0</v>
      </c>
      <c r="G735" s="21"/>
      <c r="H735" s="21"/>
      <c r="J735" s="8"/>
      <c r="N735" s="21"/>
      <c r="R735" s="21"/>
    </row>
    <row r="736" spans="2:18" ht="10.5" hidden="1">
      <c r="B736" s="9" t="s">
        <v>152</v>
      </c>
      <c r="D736" s="20"/>
      <c r="F736" s="21">
        <f>'Базовые концовки'!F38</f>
        <v>0</v>
      </c>
      <c r="G736" s="21"/>
      <c r="H736" s="21"/>
      <c r="J736" s="8"/>
      <c r="N736" s="21"/>
      <c r="R736" s="21"/>
    </row>
    <row r="737" spans="2:18" ht="10.5" hidden="1">
      <c r="B737" s="9" t="s">
        <v>160</v>
      </c>
      <c r="D737" s="20"/>
      <c r="F737" s="21">
        <f>'Базовые концовки'!F39</f>
        <v>0</v>
      </c>
      <c r="G737" s="21"/>
      <c r="H737" s="21"/>
      <c r="J737" s="8"/>
      <c r="N737" s="21"/>
      <c r="R737" s="21"/>
    </row>
    <row r="738" spans="2:18" ht="10.5">
      <c r="B738" s="9" t="s">
        <v>161</v>
      </c>
      <c r="E738" s="55"/>
      <c r="F738" s="54">
        <f>'Базовые концовки'!F40</f>
        <v>49855.61</v>
      </c>
      <c r="G738" s="54">
        <f>'Базовые концовки'!G40</f>
        <v>2647.07</v>
      </c>
      <c r="H738" s="22">
        <f>'Базовые концовки'!H40</f>
        <v>714.71</v>
      </c>
      <c r="I738" s="40"/>
      <c r="J738" s="23">
        <f>'Базовые концовки'!J40</f>
        <v>223.7658944</v>
      </c>
      <c r="N738" s="54">
        <f>'Базовые концовки'!L40</f>
        <v>46493.83</v>
      </c>
      <c r="R738" s="54">
        <f>'Базовые концовки'!M40</f>
        <v>0</v>
      </c>
    </row>
    <row r="739" spans="5:18" ht="10.5">
      <c r="E739" s="55"/>
      <c r="F739" s="54"/>
      <c r="G739" s="54"/>
      <c r="H739" s="21">
        <f>'Базовые концовки'!I40</f>
        <v>19.57</v>
      </c>
      <c r="I739" s="40"/>
      <c r="J739" s="8">
        <f>'Базовые концовки'!K40</f>
        <v>1.182</v>
      </c>
      <c r="N739" s="54"/>
      <c r="R739" s="54"/>
    </row>
    <row r="740" spans="2:18" ht="10.5" hidden="1">
      <c r="B740" s="9" t="s">
        <v>146</v>
      </c>
      <c r="D740" s="20"/>
      <c r="F740" s="21"/>
      <c r="G740" s="21"/>
      <c r="H740" s="21"/>
      <c r="J740" s="8"/>
      <c r="N740" s="21"/>
      <c r="R740" s="21"/>
    </row>
    <row r="741" spans="2:18" ht="10.5">
      <c r="B741" s="9" t="s">
        <v>162</v>
      </c>
      <c r="E741" s="55"/>
      <c r="F741" s="54">
        <f>'Базовые концовки'!F42</f>
        <v>0</v>
      </c>
      <c r="G741" s="54"/>
      <c r="H741" s="22"/>
      <c r="I741" s="40"/>
      <c r="J741" s="23"/>
      <c r="N741" s="54"/>
      <c r="R741" s="54"/>
    </row>
    <row r="742" spans="5:18" ht="10.5">
      <c r="E742" s="55"/>
      <c r="F742" s="54"/>
      <c r="G742" s="54"/>
      <c r="H742" s="21"/>
      <c r="I742" s="40"/>
      <c r="J742" s="8"/>
      <c r="N742" s="54"/>
      <c r="R742" s="54"/>
    </row>
    <row r="743" spans="2:18" ht="10.5" hidden="1">
      <c r="B743" s="9" t="s">
        <v>150</v>
      </c>
      <c r="D743" s="20"/>
      <c r="F743" s="21">
        <f>'Базовые концовки'!F43</f>
        <v>0</v>
      </c>
      <c r="G743" s="21"/>
      <c r="H743" s="21"/>
      <c r="J743" s="8"/>
      <c r="N743" s="21"/>
      <c r="R743" s="21"/>
    </row>
    <row r="744" spans="2:18" ht="42">
      <c r="B744" s="35" t="s">
        <v>163</v>
      </c>
      <c r="E744" s="20"/>
      <c r="F744" s="21">
        <f>'Базовые концовки'!F44</f>
        <v>2933.38</v>
      </c>
      <c r="G744" s="21"/>
      <c r="H744" s="21"/>
      <c r="J744" s="8"/>
      <c r="N744" s="21"/>
      <c r="R744" s="21"/>
    </row>
    <row r="745" spans="2:18" ht="42">
      <c r="B745" s="35" t="s">
        <v>164</v>
      </c>
      <c r="E745" s="20"/>
      <c r="F745" s="21">
        <f>'Базовые концовки'!F45</f>
        <v>1822.29</v>
      </c>
      <c r="G745" s="21"/>
      <c r="H745" s="21"/>
      <c r="J745" s="8"/>
      <c r="N745" s="21"/>
      <c r="R745" s="21"/>
    </row>
    <row r="746" spans="2:18" ht="10.5" hidden="1">
      <c r="B746" s="9" t="s">
        <v>143</v>
      </c>
      <c r="D746" s="20"/>
      <c r="F746" s="21">
        <f>'Базовые концовки'!F46</f>
        <v>0</v>
      </c>
      <c r="G746" s="21"/>
      <c r="H746" s="21"/>
      <c r="J746" s="8"/>
      <c r="N746" s="21"/>
      <c r="R746" s="21"/>
    </row>
    <row r="747" spans="2:18" ht="10.5">
      <c r="B747" s="9" t="s">
        <v>165</v>
      </c>
      <c r="E747" s="20"/>
      <c r="F747" s="21">
        <f>'Базовые концовки'!F47</f>
        <v>54611.28</v>
      </c>
      <c r="G747" s="21"/>
      <c r="H747" s="21"/>
      <c r="J747" s="8"/>
      <c r="N747" s="21"/>
      <c r="R747" s="21"/>
    </row>
    <row r="748" spans="2:18" ht="10.5" hidden="1">
      <c r="B748" s="9" t="s">
        <v>166</v>
      </c>
      <c r="D748" s="20"/>
      <c r="F748" s="21">
        <f>'Базовые концовки'!F48</f>
        <v>0</v>
      </c>
      <c r="G748" s="21">
        <f>'Базовые концовки'!G48</f>
        <v>0</v>
      </c>
      <c r="H748" s="21">
        <f>'Базовые концовки'!H48</f>
        <v>0</v>
      </c>
      <c r="J748" s="8">
        <f>'Базовые концовки'!J48</f>
        <v>0</v>
      </c>
      <c r="N748" s="21">
        <f>'Базовые концовки'!L48</f>
        <v>0</v>
      </c>
      <c r="R748" s="21">
        <f>'Базовые концовки'!M48</f>
        <v>0</v>
      </c>
    </row>
    <row r="749" spans="2:18" ht="10.5" hidden="1">
      <c r="B749" s="9" t="s">
        <v>150</v>
      </c>
      <c r="D749" s="20"/>
      <c r="F749" s="21">
        <f>'Базовые концовки'!F49</f>
        <v>0</v>
      </c>
      <c r="G749" s="21"/>
      <c r="H749" s="21"/>
      <c r="J749" s="8"/>
      <c r="N749" s="21"/>
      <c r="R749" s="21"/>
    </row>
    <row r="750" spans="2:18" ht="10.5" hidden="1">
      <c r="B750" s="9" t="s">
        <v>151</v>
      </c>
      <c r="D750" s="20"/>
      <c r="F750" s="21">
        <f>'Базовые концовки'!F50</f>
        <v>0</v>
      </c>
      <c r="G750" s="21"/>
      <c r="H750" s="21"/>
      <c r="J750" s="8"/>
      <c r="N750" s="21"/>
      <c r="R750" s="21"/>
    </row>
    <row r="751" spans="2:18" ht="10.5" hidden="1">
      <c r="B751" s="9" t="s">
        <v>152</v>
      </c>
      <c r="D751" s="20"/>
      <c r="F751" s="21">
        <f>'Базовые концовки'!F51</f>
        <v>0</v>
      </c>
      <c r="G751" s="21"/>
      <c r="H751" s="21"/>
      <c r="J751" s="8"/>
      <c r="N751" s="21"/>
      <c r="R751" s="21"/>
    </row>
    <row r="752" spans="2:18" ht="10.5" hidden="1">
      <c r="B752" s="9" t="s">
        <v>167</v>
      </c>
      <c r="D752" s="20"/>
      <c r="F752" s="21">
        <f>'Базовые концовки'!F52</f>
        <v>0</v>
      </c>
      <c r="G752" s="21"/>
      <c r="H752" s="21"/>
      <c r="J752" s="8"/>
      <c r="N752" s="21"/>
      <c r="R752" s="21"/>
    </row>
    <row r="753" spans="2:18" ht="10.5" hidden="1">
      <c r="B753" s="9" t="s">
        <v>168</v>
      </c>
      <c r="D753" s="20"/>
      <c r="F753" s="21">
        <f>'Базовые концовки'!F53</f>
        <v>0</v>
      </c>
      <c r="G753" s="21">
        <f>'Базовые концовки'!G53</f>
        <v>0</v>
      </c>
      <c r="H753" s="21">
        <f>'Базовые концовки'!H53</f>
        <v>0</v>
      </c>
      <c r="J753" s="8">
        <f>'Базовые концовки'!J53</f>
        <v>0</v>
      </c>
      <c r="N753" s="21">
        <f>'Базовые концовки'!L53</f>
        <v>0</v>
      </c>
      <c r="R753" s="21">
        <f>'Базовые концовки'!M53</f>
        <v>0</v>
      </c>
    </row>
    <row r="754" spans="2:18" ht="10.5" hidden="1">
      <c r="B754" s="9" t="s">
        <v>150</v>
      </c>
      <c r="D754" s="20"/>
      <c r="F754" s="21">
        <f>'Базовые концовки'!F54</f>
        <v>0</v>
      </c>
      <c r="G754" s="21"/>
      <c r="H754" s="21"/>
      <c r="J754" s="8"/>
      <c r="N754" s="21"/>
      <c r="R754" s="21"/>
    </row>
    <row r="755" spans="2:18" ht="10.5" hidden="1">
      <c r="B755" s="9" t="s">
        <v>151</v>
      </c>
      <c r="D755" s="20"/>
      <c r="F755" s="21">
        <f>'Базовые концовки'!F55</f>
        <v>0</v>
      </c>
      <c r="G755" s="21"/>
      <c r="H755" s="21"/>
      <c r="J755" s="8"/>
      <c r="N755" s="21"/>
      <c r="R755" s="21"/>
    </row>
    <row r="756" spans="2:18" ht="10.5" hidden="1">
      <c r="B756" s="9" t="s">
        <v>152</v>
      </c>
      <c r="D756" s="20"/>
      <c r="F756" s="21">
        <f>'Базовые концовки'!F56</f>
        <v>0</v>
      </c>
      <c r="G756" s="21"/>
      <c r="H756" s="21"/>
      <c r="J756" s="8"/>
      <c r="N756" s="21"/>
      <c r="R756" s="21"/>
    </row>
    <row r="757" spans="2:18" ht="10.5" hidden="1">
      <c r="B757" s="9" t="s">
        <v>169</v>
      </c>
      <c r="D757" s="20"/>
      <c r="F757" s="21">
        <f>'Базовые концовки'!F57</f>
        <v>0</v>
      </c>
      <c r="G757" s="21"/>
      <c r="H757" s="21"/>
      <c r="J757" s="8"/>
      <c r="N757" s="21"/>
      <c r="R757" s="21"/>
    </row>
    <row r="758" spans="2:18" ht="10.5" hidden="1">
      <c r="B758" s="9" t="s">
        <v>170</v>
      </c>
      <c r="D758" s="20"/>
      <c r="F758" s="21">
        <f>'Базовые концовки'!F58</f>
        <v>0</v>
      </c>
      <c r="G758" s="21">
        <f>'Базовые концовки'!G58</f>
        <v>0</v>
      </c>
      <c r="H758" s="21">
        <f>'Базовые концовки'!H58</f>
        <v>0</v>
      </c>
      <c r="J758" s="8">
        <f>'Базовые концовки'!J58</f>
        <v>0</v>
      </c>
      <c r="N758" s="21">
        <f>'Базовые концовки'!L58</f>
        <v>0</v>
      </c>
      <c r="R758" s="21">
        <f>'Базовые концовки'!M58</f>
        <v>0</v>
      </c>
    </row>
    <row r="759" spans="2:18" ht="10.5" hidden="1">
      <c r="B759" s="9" t="s">
        <v>146</v>
      </c>
      <c r="D759" s="20"/>
      <c r="F759" s="21"/>
      <c r="G759" s="21"/>
      <c r="H759" s="21"/>
      <c r="J759" s="8"/>
      <c r="N759" s="21"/>
      <c r="R759" s="21"/>
    </row>
    <row r="760" spans="2:18" ht="10.5" hidden="1">
      <c r="B760" s="9" t="s">
        <v>171</v>
      </c>
      <c r="D760" s="20"/>
      <c r="F760" s="21">
        <f>'Базовые концовки'!F60</f>
        <v>1087.88</v>
      </c>
      <c r="G760" s="21"/>
      <c r="H760" s="21"/>
      <c r="J760" s="8"/>
      <c r="N760" s="21"/>
      <c r="R760" s="21"/>
    </row>
    <row r="761" spans="2:18" ht="10.5" hidden="1">
      <c r="B761" s="9" t="s">
        <v>150</v>
      </c>
      <c r="D761" s="20"/>
      <c r="F761" s="21">
        <f>'Базовые концовки'!F61</f>
        <v>0</v>
      </c>
      <c r="G761" s="21"/>
      <c r="H761" s="21"/>
      <c r="J761" s="8"/>
      <c r="N761" s="21"/>
      <c r="R761" s="21"/>
    </row>
    <row r="762" spans="2:18" ht="10.5" hidden="1">
      <c r="B762" s="9" t="s">
        <v>172</v>
      </c>
      <c r="D762" s="20"/>
      <c r="F762" s="21">
        <f>'Базовые концовки'!F62</f>
        <v>0</v>
      </c>
      <c r="G762" s="21"/>
      <c r="H762" s="21"/>
      <c r="J762" s="8"/>
      <c r="N762" s="21"/>
      <c r="R762" s="21"/>
    </row>
    <row r="763" spans="2:18" ht="10.5" hidden="1">
      <c r="B763" s="9" t="s">
        <v>152</v>
      </c>
      <c r="D763" s="20"/>
      <c r="F763" s="21">
        <f>'Базовые концовки'!F63</f>
        <v>0</v>
      </c>
      <c r="G763" s="21"/>
      <c r="H763" s="21"/>
      <c r="J763" s="8"/>
      <c r="N763" s="21"/>
      <c r="R763" s="21"/>
    </row>
    <row r="764" spans="2:18" ht="10.5" hidden="1">
      <c r="B764" s="9" t="s">
        <v>173</v>
      </c>
      <c r="D764" s="20"/>
      <c r="F764" s="21">
        <f>'Базовые концовки'!F64</f>
        <v>0</v>
      </c>
      <c r="G764" s="21"/>
      <c r="H764" s="21"/>
      <c r="J764" s="8"/>
      <c r="N764" s="21"/>
      <c r="R764" s="21"/>
    </row>
    <row r="765" spans="2:18" ht="10.5" hidden="1">
      <c r="B765" s="9" t="s">
        <v>174</v>
      </c>
      <c r="D765" s="20"/>
      <c r="F765" s="21">
        <f>'Базовые концовки'!F65</f>
        <v>0</v>
      </c>
      <c r="G765" s="21">
        <f>'Базовые концовки'!G65</f>
        <v>0</v>
      </c>
      <c r="H765" s="21">
        <f>'Базовые концовки'!H65</f>
        <v>0</v>
      </c>
      <c r="J765" s="8">
        <f>'Базовые концовки'!J65</f>
        <v>0</v>
      </c>
      <c r="N765" s="21">
        <f>'Базовые концовки'!L65</f>
        <v>0</v>
      </c>
      <c r="R765" s="21">
        <f>'Базовые концовки'!M65</f>
        <v>0</v>
      </c>
    </row>
    <row r="766" spans="2:18" ht="10.5" hidden="1">
      <c r="B766" s="9" t="s">
        <v>172</v>
      </c>
      <c r="D766" s="20"/>
      <c r="F766" s="21">
        <f>'Базовые концовки'!F66</f>
        <v>0</v>
      </c>
      <c r="G766" s="21"/>
      <c r="H766" s="21"/>
      <c r="J766" s="8"/>
      <c r="N766" s="21"/>
      <c r="R766" s="21"/>
    </row>
    <row r="767" spans="2:18" ht="10.5" hidden="1">
      <c r="B767" s="9" t="s">
        <v>152</v>
      </c>
      <c r="D767" s="20"/>
      <c r="F767" s="21">
        <f>'Базовые концовки'!F67</f>
        <v>0</v>
      </c>
      <c r="G767" s="21"/>
      <c r="H767" s="21"/>
      <c r="J767" s="8"/>
      <c r="N767" s="21"/>
      <c r="R767" s="21"/>
    </row>
    <row r="768" spans="2:18" ht="10.5" hidden="1">
      <c r="B768" s="9" t="s">
        <v>175</v>
      </c>
      <c r="D768" s="20"/>
      <c r="F768" s="21">
        <f>'Базовые концовки'!F68</f>
        <v>0</v>
      </c>
      <c r="G768" s="21"/>
      <c r="H768" s="21"/>
      <c r="J768" s="8"/>
      <c r="N768" s="21"/>
      <c r="R768" s="21"/>
    </row>
    <row r="769" spans="2:18" ht="10.5" hidden="1">
      <c r="B769" s="9" t="s">
        <v>176</v>
      </c>
      <c r="D769" s="20"/>
      <c r="F769" s="21">
        <f>'Базовые концовки'!F69</f>
        <v>0</v>
      </c>
      <c r="G769" s="21">
        <f>'Базовые концовки'!G69</f>
        <v>0</v>
      </c>
      <c r="H769" s="21">
        <f>'Базовые концовки'!H69</f>
        <v>0</v>
      </c>
      <c r="J769" s="8">
        <f>'Базовые концовки'!J69</f>
        <v>0</v>
      </c>
      <c r="N769" s="21">
        <f>'Базовые концовки'!L69</f>
        <v>0</v>
      </c>
      <c r="R769" s="21">
        <f>'Базовые концовки'!M69</f>
        <v>0</v>
      </c>
    </row>
    <row r="770" spans="2:18" ht="10.5" hidden="1">
      <c r="B770" s="9" t="s">
        <v>150</v>
      </c>
      <c r="D770" s="20"/>
      <c r="F770" s="21">
        <f>'Базовые концовки'!F70</f>
        <v>0</v>
      </c>
      <c r="G770" s="21"/>
      <c r="H770" s="21"/>
      <c r="J770" s="8"/>
      <c r="N770" s="21"/>
      <c r="R770" s="21"/>
    </row>
    <row r="771" spans="2:18" ht="10.5" hidden="1">
      <c r="B771" s="9" t="s">
        <v>172</v>
      </c>
      <c r="D771" s="20"/>
      <c r="F771" s="21">
        <f>'Базовые концовки'!F71</f>
        <v>0</v>
      </c>
      <c r="G771" s="21"/>
      <c r="H771" s="21"/>
      <c r="J771" s="8"/>
      <c r="N771" s="21"/>
      <c r="R771" s="21"/>
    </row>
    <row r="772" spans="2:18" ht="10.5" hidden="1">
      <c r="B772" s="9" t="s">
        <v>152</v>
      </c>
      <c r="D772" s="20"/>
      <c r="F772" s="21">
        <f>'Базовые концовки'!F72</f>
        <v>0</v>
      </c>
      <c r="G772" s="21"/>
      <c r="H772" s="21"/>
      <c r="J772" s="8"/>
      <c r="N772" s="21"/>
      <c r="R772" s="21"/>
    </row>
    <row r="773" spans="2:18" ht="10.5" hidden="1">
      <c r="B773" s="9" t="s">
        <v>177</v>
      </c>
      <c r="D773" s="20"/>
      <c r="F773" s="21">
        <f>'Базовые концовки'!F73</f>
        <v>0</v>
      </c>
      <c r="G773" s="21"/>
      <c r="H773" s="21"/>
      <c r="J773" s="8"/>
      <c r="N773" s="21"/>
      <c r="R773" s="21"/>
    </row>
    <row r="774" spans="2:18" ht="10.5" hidden="1">
      <c r="B774" s="9" t="s">
        <v>178</v>
      </c>
      <c r="D774" s="20"/>
      <c r="F774" s="21">
        <f>'Базовые концовки'!F74</f>
        <v>0</v>
      </c>
      <c r="G774" s="21">
        <f>'Базовые концовки'!G74</f>
        <v>0</v>
      </c>
      <c r="H774" s="21">
        <f>'Базовые концовки'!H74</f>
        <v>0</v>
      </c>
      <c r="J774" s="8">
        <f>'Базовые концовки'!J74</f>
        <v>0</v>
      </c>
      <c r="N774" s="21">
        <f>'Базовые концовки'!L74</f>
        <v>0</v>
      </c>
      <c r="R774" s="21">
        <f>'Базовые концовки'!M74</f>
        <v>0</v>
      </c>
    </row>
    <row r="775" spans="2:18" ht="10.5" hidden="1">
      <c r="B775" s="9" t="s">
        <v>150</v>
      </c>
      <c r="D775" s="20"/>
      <c r="F775" s="21">
        <f>'Базовые концовки'!F75</f>
        <v>0</v>
      </c>
      <c r="G775" s="21"/>
      <c r="H775" s="21"/>
      <c r="J775" s="8"/>
      <c r="N775" s="21"/>
      <c r="R775" s="21"/>
    </row>
    <row r="776" spans="2:18" ht="10.5">
      <c r="B776" s="9" t="s">
        <v>179</v>
      </c>
      <c r="E776" s="20"/>
      <c r="F776" s="68">
        <f>'Базовые концовки'!F76</f>
        <v>57248.01</v>
      </c>
      <c r="G776" s="21">
        <f>'Базовые концовки'!G76</f>
        <v>0</v>
      </c>
      <c r="H776" s="21">
        <f>'Базовые концовки'!H76</f>
        <v>0</v>
      </c>
      <c r="J776" s="8">
        <f>'Базовые концовки'!J76</f>
        <v>0</v>
      </c>
      <c r="N776" s="21">
        <f>'Базовые концовки'!L76</f>
        <v>0</v>
      </c>
      <c r="R776" s="21">
        <f>'Базовые концовки'!M76</f>
        <v>0</v>
      </c>
    </row>
    <row r="777" spans="2:18" ht="10.5" hidden="1">
      <c r="B777" s="9" t="s">
        <v>180</v>
      </c>
      <c r="D777" s="20"/>
      <c r="F777" s="21">
        <f>'Базовые концовки'!F77</f>
        <v>0</v>
      </c>
      <c r="G777" s="21"/>
      <c r="H777" s="21"/>
      <c r="J777" s="8"/>
      <c r="N777" s="21"/>
      <c r="R777" s="21"/>
    </row>
    <row r="778" spans="2:18" ht="10.5">
      <c r="B778" s="9" t="s">
        <v>181</v>
      </c>
      <c r="E778" s="20"/>
      <c r="F778" s="68">
        <f>'Базовые концовки'!F78</f>
        <v>3290.81</v>
      </c>
      <c r="G778" s="21"/>
      <c r="H778" s="21"/>
      <c r="J778" s="8"/>
      <c r="N778" s="21"/>
      <c r="R778" s="21"/>
    </row>
    <row r="779" spans="2:18" ht="10.5">
      <c r="B779" s="9" t="s">
        <v>182</v>
      </c>
      <c r="E779" s="20"/>
      <c r="F779" s="68">
        <f>'Базовые концовки'!F79</f>
        <v>2039.79</v>
      </c>
      <c r="G779" s="21"/>
      <c r="H779" s="21"/>
      <c r="J779" s="8"/>
      <c r="N779" s="21"/>
      <c r="R779" s="21"/>
    </row>
    <row r="780" spans="2:18" ht="10.5" hidden="1">
      <c r="B780" s="9" t="s">
        <v>183</v>
      </c>
      <c r="D780" s="20"/>
      <c r="F780" s="21">
        <f>'Базовые концовки'!F80</f>
        <v>0</v>
      </c>
      <c r="G780" s="21"/>
      <c r="H780" s="21"/>
      <c r="J780" s="8"/>
      <c r="N780" s="21">
        <f>'Базовые концовки'!L80</f>
        <v>0</v>
      </c>
      <c r="R780" s="21"/>
    </row>
    <row r="781" spans="2:18" ht="10.5" hidden="1">
      <c r="B781" s="9" t="s">
        <v>184</v>
      </c>
      <c r="E781" s="20"/>
      <c r="F781" s="21">
        <f>'Базовые концовки'!F81</f>
        <v>3037.12</v>
      </c>
      <c r="G781" s="21"/>
      <c r="H781" s="21"/>
      <c r="J781" s="8"/>
      <c r="N781" s="21"/>
      <c r="R781" s="21"/>
    </row>
    <row r="782" spans="2:18" ht="10.5" hidden="1">
      <c r="B782" s="9" t="s">
        <v>185</v>
      </c>
      <c r="E782" s="20"/>
      <c r="F782" s="21">
        <f>'Базовые концовки'!F82</f>
        <v>19.59</v>
      </c>
      <c r="G782" s="21"/>
      <c r="H782" s="21"/>
      <c r="J782" s="8"/>
      <c r="N782" s="21"/>
      <c r="R782" s="21"/>
    </row>
    <row r="783" spans="2:18" ht="10.5" hidden="1">
      <c r="B783" s="9" t="s">
        <v>186</v>
      </c>
      <c r="E783" s="20"/>
      <c r="F783" s="21">
        <f>'Базовые концовки'!F83</f>
        <v>3056.71</v>
      </c>
      <c r="G783" s="21"/>
      <c r="H783" s="21"/>
      <c r="J783" s="8"/>
      <c r="N783" s="21"/>
      <c r="R783" s="21"/>
    </row>
    <row r="784" spans="2:18" ht="10.5" hidden="1">
      <c r="B784" s="9" t="s">
        <v>187</v>
      </c>
      <c r="E784" s="20"/>
      <c r="F784" s="21"/>
      <c r="G784" s="21"/>
      <c r="H784" s="21"/>
      <c r="J784" s="8">
        <f>'Базовые концовки'!J84</f>
        <v>257.2806894</v>
      </c>
      <c r="N784" s="21"/>
      <c r="R784" s="21"/>
    </row>
    <row r="785" spans="2:18" ht="10.5" hidden="1">
      <c r="B785" s="9" t="s">
        <v>188</v>
      </c>
      <c r="E785" s="20"/>
      <c r="F785" s="21"/>
      <c r="G785" s="21"/>
      <c r="H785" s="21"/>
      <c r="J785" s="8">
        <f>'Базовые концовки'!J85</f>
        <v>1.184125</v>
      </c>
      <c r="N785" s="21"/>
      <c r="R785" s="21"/>
    </row>
    <row r="786" spans="2:18" ht="10.5" hidden="1">
      <c r="B786" s="9" t="s">
        <v>189</v>
      </c>
      <c r="E786" s="20"/>
      <c r="F786" s="21"/>
      <c r="G786" s="21"/>
      <c r="H786" s="21"/>
      <c r="J786" s="8">
        <f>'Базовые концовки'!J86</f>
        <v>258.4648144</v>
      </c>
      <c r="N786" s="21"/>
      <c r="R786" s="21"/>
    </row>
    <row r="788" spans="2:12" ht="10.5">
      <c r="B788" s="6" t="s">
        <v>193</v>
      </c>
      <c r="C788" s="56"/>
      <c r="D788" s="56"/>
      <c r="E788" s="56"/>
      <c r="F788" s="56"/>
      <c r="G788" s="56"/>
      <c r="H788" s="56"/>
      <c r="I788" s="56"/>
      <c r="J788" s="56"/>
      <c r="K788" s="56"/>
      <c r="L788" s="56"/>
    </row>
    <row r="789" spans="3:12" ht="10.5">
      <c r="C789" s="57" t="s">
        <v>194</v>
      </c>
      <c r="D789" s="57"/>
      <c r="E789" s="57"/>
      <c r="F789" s="57"/>
      <c r="G789" s="57"/>
      <c r="H789" s="57"/>
      <c r="I789" s="57"/>
      <c r="J789" s="57"/>
      <c r="K789" s="57"/>
      <c r="L789" s="57"/>
    </row>
    <row r="791" spans="2:12" ht="10.5">
      <c r="B791" s="6" t="s">
        <v>195</v>
      </c>
      <c r="C791" s="56"/>
      <c r="D791" s="56"/>
      <c r="E791" s="56"/>
      <c r="F791" s="56"/>
      <c r="G791" s="56"/>
      <c r="H791" s="56"/>
      <c r="I791" s="56"/>
      <c r="J791" s="56"/>
      <c r="K791" s="56"/>
      <c r="L791" s="56"/>
    </row>
    <row r="792" spans="3:12" ht="10.5">
      <c r="C792" s="57" t="s">
        <v>194</v>
      </c>
      <c r="D792" s="57"/>
      <c r="E792" s="57"/>
      <c r="F792" s="57"/>
      <c r="G792" s="57"/>
      <c r="H792" s="57"/>
      <c r="I792" s="57"/>
      <c r="J792" s="57"/>
      <c r="K792" s="57"/>
      <c r="L792" s="57"/>
    </row>
    <row r="793" ht="10.5">
      <c r="A793" s="24"/>
    </row>
  </sheetData>
  <sheetProtection/>
  <mergeCells count="276">
    <mergeCell ref="C791:L791"/>
    <mergeCell ref="C792:L792"/>
    <mergeCell ref="N741:N742"/>
    <mergeCell ref="I741:I742"/>
    <mergeCell ref="F741:F742"/>
    <mergeCell ref="G741:G742"/>
    <mergeCell ref="C788:L788"/>
    <mergeCell ref="C789:L789"/>
    <mergeCell ref="R741:R742"/>
    <mergeCell ref="E738:E739"/>
    <mergeCell ref="F738:F739"/>
    <mergeCell ref="G738:G739"/>
    <mergeCell ref="N738:N739"/>
    <mergeCell ref="I738:I739"/>
    <mergeCell ref="R738:R739"/>
    <mergeCell ref="E741:E742"/>
    <mergeCell ref="R703:R704"/>
    <mergeCell ref="E725:E726"/>
    <mergeCell ref="F725:F726"/>
    <mergeCell ref="G725:G726"/>
    <mergeCell ref="N725:N726"/>
    <mergeCell ref="I725:I726"/>
    <mergeCell ref="R725:R726"/>
    <mergeCell ref="E703:E704"/>
    <mergeCell ref="F703:F704"/>
    <mergeCell ref="G703:G704"/>
    <mergeCell ref="N703:N704"/>
    <mergeCell ref="I703:I704"/>
    <mergeCell ref="N667:N668"/>
    <mergeCell ref="F667:F668"/>
    <mergeCell ref="N685:N686"/>
    <mergeCell ref="A685:A686"/>
    <mergeCell ref="B685:B686"/>
    <mergeCell ref="C685:C686"/>
    <mergeCell ref="G685:G686"/>
    <mergeCell ref="F685:F686"/>
    <mergeCell ref="A667:A668"/>
    <mergeCell ref="B667:B668"/>
    <mergeCell ref="C667:C668"/>
    <mergeCell ref="G667:G668"/>
    <mergeCell ref="N648:N649"/>
    <mergeCell ref="F648:F649"/>
    <mergeCell ref="A629:A630"/>
    <mergeCell ref="B629:B630"/>
    <mergeCell ref="A648:A649"/>
    <mergeCell ref="B648:B649"/>
    <mergeCell ref="C648:C649"/>
    <mergeCell ref="G648:G649"/>
    <mergeCell ref="C629:C630"/>
    <mergeCell ref="G629:G630"/>
    <mergeCell ref="N593:N594"/>
    <mergeCell ref="F593:F594"/>
    <mergeCell ref="N611:N612"/>
    <mergeCell ref="N629:N630"/>
    <mergeCell ref="F629:F630"/>
    <mergeCell ref="A611:A612"/>
    <mergeCell ref="B611:B612"/>
    <mergeCell ref="C611:C612"/>
    <mergeCell ref="G611:G612"/>
    <mergeCell ref="F611:F612"/>
    <mergeCell ref="A593:A594"/>
    <mergeCell ref="B593:B594"/>
    <mergeCell ref="C593:C594"/>
    <mergeCell ref="G593:G594"/>
    <mergeCell ref="N574:N575"/>
    <mergeCell ref="F574:F575"/>
    <mergeCell ref="A555:A556"/>
    <mergeCell ref="B555:B556"/>
    <mergeCell ref="A574:A575"/>
    <mergeCell ref="B574:B575"/>
    <mergeCell ref="C574:C575"/>
    <mergeCell ref="G574:G575"/>
    <mergeCell ref="C555:C556"/>
    <mergeCell ref="G555:G556"/>
    <mergeCell ref="N517:N518"/>
    <mergeCell ref="F517:F518"/>
    <mergeCell ref="N536:N537"/>
    <mergeCell ref="N555:N556"/>
    <mergeCell ref="F555:F556"/>
    <mergeCell ref="A536:A537"/>
    <mergeCell ref="B536:B537"/>
    <mergeCell ref="C536:C537"/>
    <mergeCell ref="G536:G537"/>
    <mergeCell ref="F536:F537"/>
    <mergeCell ref="A517:A518"/>
    <mergeCell ref="B517:B518"/>
    <mergeCell ref="C517:C518"/>
    <mergeCell ref="G517:G518"/>
    <mergeCell ref="N499:N500"/>
    <mergeCell ref="F499:F500"/>
    <mergeCell ref="A481:A482"/>
    <mergeCell ref="B481:B482"/>
    <mergeCell ref="A499:A500"/>
    <mergeCell ref="B499:B500"/>
    <mergeCell ref="C499:C500"/>
    <mergeCell ref="G499:G500"/>
    <mergeCell ref="C481:C482"/>
    <mergeCell ref="G481:G482"/>
    <mergeCell ref="N443:N444"/>
    <mergeCell ref="F443:F444"/>
    <mergeCell ref="N462:N463"/>
    <mergeCell ref="N481:N482"/>
    <mergeCell ref="F481:F482"/>
    <mergeCell ref="A462:A463"/>
    <mergeCell ref="B462:B463"/>
    <mergeCell ref="C462:C463"/>
    <mergeCell ref="G462:G463"/>
    <mergeCell ref="F462:F463"/>
    <mergeCell ref="A443:A444"/>
    <mergeCell ref="B443:B444"/>
    <mergeCell ref="C443:C444"/>
    <mergeCell ref="G443:G444"/>
    <mergeCell ref="N424:N425"/>
    <mergeCell ref="F424:F425"/>
    <mergeCell ref="A406:A407"/>
    <mergeCell ref="B406:B407"/>
    <mergeCell ref="A424:A425"/>
    <mergeCell ref="B424:B425"/>
    <mergeCell ref="C424:C425"/>
    <mergeCell ref="G424:G425"/>
    <mergeCell ref="C406:C407"/>
    <mergeCell ref="G406:G407"/>
    <mergeCell ref="N368:N369"/>
    <mergeCell ref="F368:F369"/>
    <mergeCell ref="N387:N388"/>
    <mergeCell ref="N406:N407"/>
    <mergeCell ref="F406:F407"/>
    <mergeCell ref="A387:A388"/>
    <mergeCell ref="B387:B388"/>
    <mergeCell ref="C387:C388"/>
    <mergeCell ref="G387:G388"/>
    <mergeCell ref="F387:F388"/>
    <mergeCell ref="A368:A369"/>
    <mergeCell ref="B368:B369"/>
    <mergeCell ref="C368:C369"/>
    <mergeCell ref="G368:G369"/>
    <mergeCell ref="N349:N350"/>
    <mergeCell ref="F349:F350"/>
    <mergeCell ref="A330:A331"/>
    <mergeCell ref="B330:B331"/>
    <mergeCell ref="A349:A350"/>
    <mergeCell ref="B349:B350"/>
    <mergeCell ref="C349:C350"/>
    <mergeCell ref="G349:G350"/>
    <mergeCell ref="C330:C331"/>
    <mergeCell ref="G330:G331"/>
    <mergeCell ref="N293:N294"/>
    <mergeCell ref="F293:F294"/>
    <mergeCell ref="N312:N313"/>
    <mergeCell ref="N330:N331"/>
    <mergeCell ref="F330:F331"/>
    <mergeCell ref="A312:A313"/>
    <mergeCell ref="B312:B313"/>
    <mergeCell ref="C312:C313"/>
    <mergeCell ref="G312:G313"/>
    <mergeCell ref="F312:F313"/>
    <mergeCell ref="A293:A294"/>
    <mergeCell ref="B293:B294"/>
    <mergeCell ref="C293:C294"/>
    <mergeCell ref="G293:G294"/>
    <mergeCell ref="N275:N276"/>
    <mergeCell ref="F275:F276"/>
    <mergeCell ref="A256:A257"/>
    <mergeCell ref="B256:B257"/>
    <mergeCell ref="A275:A276"/>
    <mergeCell ref="B275:B276"/>
    <mergeCell ref="C275:C276"/>
    <mergeCell ref="G275:G276"/>
    <mergeCell ref="C256:C257"/>
    <mergeCell ref="G256:G257"/>
    <mergeCell ref="N219:N220"/>
    <mergeCell ref="F219:F220"/>
    <mergeCell ref="N238:N239"/>
    <mergeCell ref="N256:N257"/>
    <mergeCell ref="F256:F257"/>
    <mergeCell ref="A238:A239"/>
    <mergeCell ref="B238:B239"/>
    <mergeCell ref="C238:C239"/>
    <mergeCell ref="G238:G239"/>
    <mergeCell ref="F238:F239"/>
    <mergeCell ref="A219:A220"/>
    <mergeCell ref="B219:B220"/>
    <mergeCell ref="C219:C220"/>
    <mergeCell ref="G219:G220"/>
    <mergeCell ref="N200:N201"/>
    <mergeCell ref="F200:F201"/>
    <mergeCell ref="A182:A183"/>
    <mergeCell ref="B182:B183"/>
    <mergeCell ref="A200:A201"/>
    <mergeCell ref="B200:B201"/>
    <mergeCell ref="C200:C201"/>
    <mergeCell ref="G200:G201"/>
    <mergeCell ref="C182:C183"/>
    <mergeCell ref="G182:G183"/>
    <mergeCell ref="N144:N145"/>
    <mergeCell ref="F144:F145"/>
    <mergeCell ref="N163:N164"/>
    <mergeCell ref="N182:N183"/>
    <mergeCell ref="F182:F183"/>
    <mergeCell ref="A163:A164"/>
    <mergeCell ref="B163:B164"/>
    <mergeCell ref="C163:C164"/>
    <mergeCell ref="G163:G164"/>
    <mergeCell ref="F163:F164"/>
    <mergeCell ref="A144:A145"/>
    <mergeCell ref="B144:B145"/>
    <mergeCell ref="C144:C145"/>
    <mergeCell ref="G144:G145"/>
    <mergeCell ref="N124:N125"/>
    <mergeCell ref="F124:F125"/>
    <mergeCell ref="A105:A106"/>
    <mergeCell ref="B105:B106"/>
    <mergeCell ref="A124:A125"/>
    <mergeCell ref="B124:B125"/>
    <mergeCell ref="C124:C125"/>
    <mergeCell ref="G124:G125"/>
    <mergeCell ref="C105:C106"/>
    <mergeCell ref="G105:G106"/>
    <mergeCell ref="N67:N68"/>
    <mergeCell ref="F67:F68"/>
    <mergeCell ref="N85:N86"/>
    <mergeCell ref="N105:N106"/>
    <mergeCell ref="F105:F106"/>
    <mergeCell ref="A85:A86"/>
    <mergeCell ref="B85:B86"/>
    <mergeCell ref="C85:C86"/>
    <mergeCell ref="G85:G86"/>
    <mergeCell ref="F85:F86"/>
    <mergeCell ref="A67:A68"/>
    <mergeCell ref="B67:B68"/>
    <mergeCell ref="C67:C68"/>
    <mergeCell ref="G67:G68"/>
    <mergeCell ref="N28:N29"/>
    <mergeCell ref="F28:F29"/>
    <mergeCell ref="B30:J30"/>
    <mergeCell ref="A48:A49"/>
    <mergeCell ref="B48:B49"/>
    <mergeCell ref="C48:C49"/>
    <mergeCell ref="G48:G49"/>
    <mergeCell ref="N48:N49"/>
    <mergeCell ref="F48:F49"/>
    <mergeCell ref="A21:J21"/>
    <mergeCell ref="I23:J23"/>
    <mergeCell ref="I24:J24"/>
    <mergeCell ref="A28:A29"/>
    <mergeCell ref="B28:B29"/>
    <mergeCell ref="C28:C29"/>
    <mergeCell ref="G28:G29"/>
    <mergeCell ref="A23:A25"/>
    <mergeCell ref="B23:B25"/>
    <mergeCell ref="C23:C25"/>
    <mergeCell ref="D23:E23"/>
    <mergeCell ref="F24:F25"/>
    <mergeCell ref="G24:G25"/>
    <mergeCell ref="F23:H23"/>
    <mergeCell ref="H19:I19"/>
    <mergeCell ref="H20:I20"/>
    <mergeCell ref="A6:D6"/>
    <mergeCell ref="F6:I6"/>
    <mergeCell ref="A7:D7"/>
    <mergeCell ref="F7:I7"/>
    <mergeCell ref="A8:D8"/>
    <mergeCell ref="F8:I8"/>
    <mergeCell ref="A9:D9"/>
    <mergeCell ref="F9:I9"/>
    <mergeCell ref="A5:D5"/>
    <mergeCell ref="F5:I5"/>
    <mergeCell ref="H17:I17"/>
    <mergeCell ref="H18:I18"/>
    <mergeCell ref="A13:J13"/>
    <mergeCell ref="A14:J14"/>
    <mergeCell ref="A15:J15"/>
    <mergeCell ref="A3:D3"/>
    <mergeCell ref="F3:I3"/>
    <mergeCell ref="A4:B4"/>
    <mergeCell ref="F4:G4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196</v>
      </c>
      <c r="C1" s="27" t="s">
        <v>197</v>
      </c>
      <c r="D1" s="27" t="s">
        <v>198</v>
      </c>
      <c r="E1" s="27" t="s">
        <v>199</v>
      </c>
      <c r="F1" s="27" t="s">
        <v>200</v>
      </c>
      <c r="G1" s="27" t="s">
        <v>201</v>
      </c>
      <c r="H1" s="27" t="s">
        <v>202</v>
      </c>
      <c r="I1" s="27" t="s">
        <v>203</v>
      </c>
      <c r="J1" s="27" t="s">
        <v>204</v>
      </c>
      <c r="K1" s="27" t="s">
        <v>205</v>
      </c>
      <c r="L1" s="27" t="s">
        <v>206</v>
      </c>
      <c r="M1" s="27" t="s">
        <v>207</v>
      </c>
      <c r="N1" s="27" t="s">
        <v>208</v>
      </c>
      <c r="O1" s="27" t="s">
        <v>209</v>
      </c>
      <c r="P1" s="27" t="s">
        <v>210</v>
      </c>
      <c r="Q1" s="27" t="s">
        <v>211</v>
      </c>
      <c r="R1" s="27" t="s">
        <v>212</v>
      </c>
      <c r="S1" s="27" t="s">
        <v>213</v>
      </c>
      <c r="T1" s="27" t="s">
        <v>214</v>
      </c>
      <c r="U1" s="27" t="s">
        <v>215</v>
      </c>
      <c r="V1" s="27" t="s">
        <v>216</v>
      </c>
      <c r="X1" s="27" t="s">
        <v>217</v>
      </c>
      <c r="Y1" s="27" t="s">
        <v>218</v>
      </c>
      <c r="Z1" s="27" t="s">
        <v>219</v>
      </c>
      <c r="AA1" s="27" t="s">
        <v>220</v>
      </c>
      <c r="AB1" s="27" t="s">
        <v>221</v>
      </c>
      <c r="AC1" s="27" t="s">
        <v>222</v>
      </c>
      <c r="AD1" s="27" t="s">
        <v>223</v>
      </c>
    </row>
    <row r="2" spans="1:10" ht="10.5">
      <c r="A2" s="37"/>
      <c r="B2" s="58"/>
      <c r="C2" s="58"/>
      <c r="D2" s="58"/>
      <c r="E2" s="58"/>
      <c r="F2" s="58"/>
      <c r="G2" s="58"/>
      <c r="H2" s="58"/>
      <c r="I2" s="58"/>
      <c r="J2" s="58"/>
    </row>
    <row r="3" spans="1:10" ht="10.5">
      <c r="A3" s="28"/>
      <c r="B3" s="59" t="s">
        <v>224</v>
      </c>
      <c r="C3" s="59"/>
      <c r="D3" s="59"/>
      <c r="E3" s="59"/>
      <c r="F3" s="59"/>
      <c r="G3" s="59"/>
      <c r="H3" s="59"/>
      <c r="I3" s="59"/>
      <c r="J3" s="59"/>
    </row>
    <row r="4" spans="1:10" ht="10.5">
      <c r="A4" s="28"/>
      <c r="B4" s="59" t="s">
        <v>225</v>
      </c>
      <c r="C4" s="59"/>
      <c r="D4" s="59"/>
      <c r="E4" s="59"/>
      <c r="F4" s="59"/>
      <c r="G4" s="59"/>
      <c r="H4" s="59"/>
      <c r="I4" s="59"/>
      <c r="J4" s="59"/>
    </row>
    <row r="5" spans="1:10" ht="10.5">
      <c r="A5" s="37"/>
      <c r="B5" s="58"/>
      <c r="C5" s="58"/>
      <c r="D5" s="58"/>
      <c r="E5" s="58"/>
      <c r="F5" s="58"/>
      <c r="G5" s="58"/>
      <c r="H5" s="58"/>
      <c r="I5" s="58"/>
      <c r="J5" s="58"/>
    </row>
    <row r="6" spans="1:30" ht="10.5">
      <c r="A6" s="25" t="str">
        <f>'Форма 4'!A28</f>
        <v>1.</v>
      </c>
      <c r="B6" s="25">
        <f aca="true" t="shared" si="0" ref="B6:B41">ROUND(C6+D6+F6,2)</f>
        <v>90.27</v>
      </c>
      <c r="C6" s="25">
        <v>40.37</v>
      </c>
      <c r="D6" s="25">
        <v>47.88</v>
      </c>
      <c r="E6" s="25">
        <v>1.31</v>
      </c>
      <c r="F6" s="25">
        <v>2.02</v>
      </c>
      <c r="G6" s="25">
        <v>0</v>
      </c>
      <c r="H6" s="25">
        <v>0</v>
      </c>
      <c r="I6" s="26">
        <f>'Форма 4'!I28</f>
        <v>1.46672</v>
      </c>
      <c r="J6" s="26">
        <v>0</v>
      </c>
      <c r="K6" s="26">
        <f>'Форма 4'!I29</f>
        <v>0.032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5" t="str">
        <f>'Форма 4'!A48</f>
        <v>2.</v>
      </c>
      <c r="B7" s="25">
        <f t="shared" si="0"/>
        <v>134.25</v>
      </c>
      <c r="C7" s="25">
        <v>40.37</v>
      </c>
      <c r="D7" s="25">
        <v>47.88</v>
      </c>
      <c r="E7" s="25">
        <v>1.31</v>
      </c>
      <c r="F7" s="25">
        <v>46</v>
      </c>
      <c r="G7" s="25">
        <v>0</v>
      </c>
      <c r="H7" s="25">
        <v>0</v>
      </c>
      <c r="I7" s="26">
        <f>'Форма 4'!I48</f>
        <v>4.21682</v>
      </c>
      <c r="J7" s="26">
        <v>0</v>
      </c>
      <c r="K7" s="26">
        <f>'Форма 4'!I49</f>
        <v>0.1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5" t="str">
        <f>'Форма 4'!A67</f>
        <v>3.</v>
      </c>
      <c r="B8" s="25">
        <f t="shared" si="0"/>
        <v>9170</v>
      </c>
      <c r="C8" s="25">
        <v>0</v>
      </c>
      <c r="D8" s="25">
        <v>0</v>
      </c>
      <c r="E8" s="25">
        <v>0</v>
      </c>
      <c r="F8" s="25">
        <v>9170</v>
      </c>
      <c r="G8" s="25">
        <v>8870</v>
      </c>
      <c r="H8" s="25">
        <v>0</v>
      </c>
      <c r="I8" s="26">
        <f>'Форма 4'!I67</f>
        <v>0</v>
      </c>
      <c r="J8" s="26">
        <v>0</v>
      </c>
      <c r="K8" s="26">
        <f>'Форма 4'!I68</f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5" t="str">
        <f>'Форма 4'!A85</f>
        <v>4.</v>
      </c>
      <c r="B9" s="25">
        <f t="shared" si="0"/>
        <v>772.9</v>
      </c>
      <c r="C9" s="25">
        <v>232.99</v>
      </c>
      <c r="D9" s="25">
        <v>62.91</v>
      </c>
      <c r="E9" s="25">
        <v>0</v>
      </c>
      <c r="F9" s="25">
        <v>477</v>
      </c>
      <c r="G9" s="25">
        <v>0</v>
      </c>
      <c r="H9" s="25">
        <v>0</v>
      </c>
      <c r="I9" s="26">
        <f>'Форма 4'!I85</f>
        <v>21.6775</v>
      </c>
      <c r="J9" s="26">
        <v>0</v>
      </c>
      <c r="K9" s="26">
        <f>'Форма 4'!I86</f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5" t="str">
        <f>'Форма 4'!A105</f>
        <v>5.</v>
      </c>
      <c r="B10" s="25">
        <f t="shared" si="0"/>
        <v>501</v>
      </c>
      <c r="C10" s="25">
        <v>0</v>
      </c>
      <c r="D10" s="25">
        <v>0</v>
      </c>
      <c r="E10" s="25">
        <v>0</v>
      </c>
      <c r="F10" s="25">
        <v>501</v>
      </c>
      <c r="G10" s="25">
        <v>485</v>
      </c>
      <c r="H10" s="25">
        <v>0</v>
      </c>
      <c r="I10" s="26">
        <f>'Форма 4'!I105</f>
        <v>0</v>
      </c>
      <c r="J10" s="26">
        <v>0</v>
      </c>
      <c r="K10" s="26">
        <f>'Форма 4'!I106</f>
        <v>0</v>
      </c>
      <c r="L10" s="25">
        <v>15.5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  <row r="11" spans="1:30" ht="10.5">
      <c r="A11" s="25" t="str">
        <f>'Форма 4'!A124</f>
        <v>6.</v>
      </c>
      <c r="B11" s="25">
        <f t="shared" si="0"/>
        <v>1203.48</v>
      </c>
      <c r="C11" s="25">
        <v>480.48</v>
      </c>
      <c r="D11" s="25">
        <v>31.41</v>
      </c>
      <c r="E11" s="25">
        <v>0</v>
      </c>
      <c r="F11" s="25">
        <v>691.59</v>
      </c>
      <c r="G11" s="25">
        <v>0</v>
      </c>
      <c r="H11" s="25">
        <v>0</v>
      </c>
      <c r="I11" s="26">
        <f>'Форма 4'!I124</f>
        <v>50.6</v>
      </c>
      <c r="J11" s="26">
        <v>0</v>
      </c>
      <c r="K11" s="26">
        <f>'Форма 4'!I125</f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30" ht="10.5">
      <c r="A12" s="25" t="str">
        <f>'Форма 4'!A144</f>
        <v>7.</v>
      </c>
      <c r="B12" s="25">
        <f t="shared" si="0"/>
        <v>27740</v>
      </c>
      <c r="C12" s="25">
        <v>0</v>
      </c>
      <c r="D12" s="25">
        <v>0</v>
      </c>
      <c r="E12" s="25">
        <v>0</v>
      </c>
      <c r="F12" s="25">
        <v>27740</v>
      </c>
      <c r="G12" s="25">
        <v>26900</v>
      </c>
      <c r="H12" s="25">
        <v>0</v>
      </c>
      <c r="I12" s="26">
        <f>'Форма 4'!I144</f>
        <v>0</v>
      </c>
      <c r="J12" s="26">
        <v>0</v>
      </c>
      <c r="K12" s="26">
        <f>'Форма 4'!I145</f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</row>
    <row r="13" spans="1:30" ht="10.5">
      <c r="A13" s="25" t="str">
        <f>'Форма 4'!A163</f>
        <v>8.</v>
      </c>
      <c r="B13" s="25">
        <f t="shared" si="0"/>
        <v>806.8</v>
      </c>
      <c r="C13" s="25">
        <v>650.8</v>
      </c>
      <c r="D13" s="25">
        <v>1.18</v>
      </c>
      <c r="E13" s="25">
        <v>0.11</v>
      </c>
      <c r="F13" s="25">
        <v>154.82</v>
      </c>
      <c r="G13" s="25">
        <v>0</v>
      </c>
      <c r="H13" s="25">
        <v>0</v>
      </c>
      <c r="I13" s="26">
        <f>'Форма 4'!I163</f>
        <v>65.9985</v>
      </c>
      <c r="J13" s="26">
        <v>0</v>
      </c>
      <c r="K13" s="26">
        <f>'Форма 4'!I164</f>
        <v>0.0125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</row>
    <row r="14" spans="1:30" ht="10.5">
      <c r="A14" s="25" t="str">
        <f>'Форма 4'!A182</f>
        <v>9.</v>
      </c>
      <c r="B14" s="25">
        <f t="shared" si="0"/>
        <v>498.95</v>
      </c>
      <c r="C14" s="25">
        <v>470.01</v>
      </c>
      <c r="D14" s="25">
        <v>7.03</v>
      </c>
      <c r="E14" s="25">
        <v>0</v>
      </c>
      <c r="F14" s="25">
        <v>21.91</v>
      </c>
      <c r="G14" s="25">
        <v>0</v>
      </c>
      <c r="H14" s="25">
        <v>0</v>
      </c>
      <c r="I14" s="26">
        <f>'Форма 4'!I182</f>
        <v>44.908</v>
      </c>
      <c r="J14" s="26">
        <v>0</v>
      </c>
      <c r="K14" s="26">
        <f>'Форма 4'!I183</f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</row>
    <row r="15" spans="1:30" ht="10.5">
      <c r="A15" s="25" t="str">
        <f>'Форма 4'!A200</f>
        <v>10.</v>
      </c>
      <c r="B15" s="25">
        <f t="shared" si="0"/>
        <v>23.96</v>
      </c>
      <c r="C15" s="25">
        <v>7.52</v>
      </c>
      <c r="D15" s="25">
        <v>1.28</v>
      </c>
      <c r="E15" s="25">
        <v>0.03</v>
      </c>
      <c r="F15" s="25">
        <v>15.16</v>
      </c>
      <c r="G15" s="25">
        <v>0</v>
      </c>
      <c r="H15" s="25">
        <v>0</v>
      </c>
      <c r="I15" s="26">
        <f>'Форма 4'!I200</f>
        <v>0.7205314</v>
      </c>
      <c r="J15" s="26">
        <v>0</v>
      </c>
      <c r="K15" s="26">
        <f>'Форма 4'!I201</f>
        <v>0.002375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</row>
    <row r="16" spans="1:30" ht="10.5">
      <c r="A16" s="25" t="str">
        <f>'Форма 4'!A219</f>
        <v>11.</v>
      </c>
      <c r="B16" s="25">
        <f t="shared" si="0"/>
        <v>141.27</v>
      </c>
      <c r="C16" s="25">
        <v>55.93</v>
      </c>
      <c r="D16" s="25">
        <v>4.96</v>
      </c>
      <c r="E16" s="25">
        <v>0</v>
      </c>
      <c r="F16" s="25">
        <v>80.38</v>
      </c>
      <c r="G16" s="25">
        <v>0</v>
      </c>
      <c r="H16" s="25">
        <v>0</v>
      </c>
      <c r="I16" s="26">
        <f>'Форма 4'!I219</f>
        <v>5.28287</v>
      </c>
      <c r="J16" s="26">
        <v>0</v>
      </c>
      <c r="K16" s="26">
        <f>'Форма 4'!I220</f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</row>
    <row r="17" spans="1:30" ht="10.5">
      <c r="A17" s="25" t="str">
        <f>'Форма 4'!A238</f>
        <v>12.</v>
      </c>
      <c r="B17" s="25">
        <f t="shared" si="0"/>
        <v>1032.74</v>
      </c>
      <c r="C17" s="25">
        <v>1027.33</v>
      </c>
      <c r="D17" s="25">
        <v>5.41</v>
      </c>
      <c r="E17" s="25">
        <v>2.7</v>
      </c>
      <c r="F17" s="25">
        <v>0</v>
      </c>
      <c r="G17" s="25">
        <v>0</v>
      </c>
      <c r="H17" s="25">
        <v>0</v>
      </c>
      <c r="I17" s="26">
        <f>'Форма 4'!I238</f>
        <v>98.159</v>
      </c>
      <c r="J17" s="26">
        <v>0</v>
      </c>
      <c r="K17" s="26">
        <f>'Форма 4'!I239</f>
        <v>0.25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</row>
    <row r="18" spans="1:30" ht="10.5">
      <c r="A18" s="25" t="str">
        <f>'Форма 4'!A256</f>
        <v>13.</v>
      </c>
      <c r="B18" s="25">
        <f t="shared" si="0"/>
        <v>544.25</v>
      </c>
      <c r="C18" s="25">
        <v>33.41</v>
      </c>
      <c r="D18" s="25">
        <v>9.14</v>
      </c>
      <c r="E18" s="25">
        <v>0.32</v>
      </c>
      <c r="F18" s="25">
        <v>501.7</v>
      </c>
      <c r="G18" s="25">
        <v>0</v>
      </c>
      <c r="H18" s="25">
        <v>0</v>
      </c>
      <c r="I18" s="26">
        <f>'Форма 4'!I256</f>
        <v>3.446895</v>
      </c>
      <c r="J18" s="26">
        <v>0</v>
      </c>
      <c r="K18" s="26">
        <f>'Форма 4'!I257</f>
        <v>0.025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</row>
    <row r="19" spans="1:30" ht="10.5">
      <c r="A19" s="25" t="str">
        <f>'Форма 4'!A275</f>
        <v>14.</v>
      </c>
      <c r="B19" s="25">
        <f t="shared" si="0"/>
        <v>773.62</v>
      </c>
      <c r="C19" s="25">
        <v>703.93</v>
      </c>
      <c r="D19" s="25">
        <v>17.54</v>
      </c>
      <c r="E19" s="25">
        <v>0</v>
      </c>
      <c r="F19" s="25">
        <v>52.15</v>
      </c>
      <c r="G19" s="25">
        <v>0</v>
      </c>
      <c r="H19" s="25">
        <v>0</v>
      </c>
      <c r="I19" s="26">
        <f>'Форма 4'!I275</f>
        <v>67.259</v>
      </c>
      <c r="J19" s="26">
        <v>0</v>
      </c>
      <c r="K19" s="26">
        <f>'Форма 4'!I276</f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</row>
    <row r="20" spans="1:30" ht="10.5">
      <c r="A20" s="25" t="str">
        <f>'Форма 4'!A293</f>
        <v>15.</v>
      </c>
      <c r="B20" s="25">
        <f t="shared" si="0"/>
        <v>87.3</v>
      </c>
      <c r="C20" s="25">
        <v>9.86</v>
      </c>
      <c r="D20" s="25">
        <v>2.18</v>
      </c>
      <c r="E20" s="25">
        <v>0.06</v>
      </c>
      <c r="F20" s="25">
        <v>75.26</v>
      </c>
      <c r="G20" s="25">
        <v>0</v>
      </c>
      <c r="H20" s="25">
        <v>0</v>
      </c>
      <c r="I20" s="26">
        <f>'Форма 4'!I293</f>
        <v>0.9446388</v>
      </c>
      <c r="J20" s="26">
        <v>0</v>
      </c>
      <c r="K20" s="26">
        <f>'Форма 4'!I294</f>
        <v>0.004625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</row>
    <row r="21" spans="1:30" ht="10.5">
      <c r="A21" s="25" t="str">
        <f>'Форма 4'!A312</f>
        <v>16.</v>
      </c>
      <c r="B21" s="25">
        <f t="shared" si="0"/>
        <v>1683.89</v>
      </c>
      <c r="C21" s="25">
        <v>1667.67</v>
      </c>
      <c r="D21" s="25">
        <v>16.22</v>
      </c>
      <c r="E21" s="25">
        <v>8.08</v>
      </c>
      <c r="F21" s="25">
        <v>0</v>
      </c>
      <c r="G21" s="25">
        <v>0</v>
      </c>
      <c r="H21" s="25">
        <v>0</v>
      </c>
      <c r="I21" s="26">
        <f>'Форма 4'!I312</f>
        <v>159.341</v>
      </c>
      <c r="J21" s="26">
        <v>0</v>
      </c>
      <c r="K21" s="26">
        <f>'Форма 4'!I313</f>
        <v>0.75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2" spans="1:30" ht="10.5">
      <c r="A22" s="25" t="str">
        <f>'Форма 4'!A330</f>
        <v>17.</v>
      </c>
      <c r="B22" s="25">
        <f t="shared" si="0"/>
        <v>1444.24</v>
      </c>
      <c r="C22" s="25">
        <v>77.15</v>
      </c>
      <c r="D22" s="25">
        <v>16.1</v>
      </c>
      <c r="E22" s="25">
        <v>0.66</v>
      </c>
      <c r="F22" s="25">
        <v>1350.99</v>
      </c>
      <c r="G22" s="25">
        <v>0</v>
      </c>
      <c r="H22" s="25">
        <v>0</v>
      </c>
      <c r="I22" s="26">
        <f>'Форма 4'!I330</f>
        <v>7.95984</v>
      </c>
      <c r="J22" s="26">
        <v>0</v>
      </c>
      <c r="K22" s="26">
        <f>'Форма 4'!I331</f>
        <v>0.05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</row>
    <row r="23" spans="1:30" ht="10.5">
      <c r="A23" s="25" t="str">
        <f>'Форма 4'!A349</f>
        <v>18.</v>
      </c>
      <c r="B23" s="25">
        <f t="shared" si="0"/>
        <v>694.07</v>
      </c>
      <c r="C23" s="25">
        <v>90.79</v>
      </c>
      <c r="D23" s="25">
        <v>12.03</v>
      </c>
      <c r="E23" s="25">
        <v>0.32</v>
      </c>
      <c r="F23" s="25">
        <v>591.25</v>
      </c>
      <c r="G23" s="25">
        <v>0</v>
      </c>
      <c r="H23" s="25">
        <v>0</v>
      </c>
      <c r="I23" s="26">
        <f>'Форма 4'!I349</f>
        <v>8.83637</v>
      </c>
      <c r="J23" s="26">
        <v>0</v>
      </c>
      <c r="K23" s="26">
        <f>'Форма 4'!I350</f>
        <v>0.025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</row>
    <row r="24" spans="1:30" ht="10.5">
      <c r="A24" s="25" t="str">
        <f>'Форма 4'!A368</f>
        <v>19.</v>
      </c>
      <c r="B24" s="25">
        <f t="shared" si="0"/>
        <v>188.85</v>
      </c>
      <c r="C24" s="25">
        <v>2.76</v>
      </c>
      <c r="D24" s="25">
        <v>0</v>
      </c>
      <c r="E24" s="25">
        <v>0</v>
      </c>
      <c r="F24" s="25">
        <v>186.09</v>
      </c>
      <c r="G24" s="25">
        <v>0</v>
      </c>
      <c r="H24" s="25">
        <v>0</v>
      </c>
      <c r="I24" s="26">
        <f>'Форма 4'!I368</f>
        <v>0.09064</v>
      </c>
      <c r="J24" s="26">
        <v>0</v>
      </c>
      <c r="K24" s="26">
        <f>'Форма 4'!I369</f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</row>
    <row r="25" spans="1:30" ht="10.5">
      <c r="A25" s="25" t="str">
        <f>'Форма 4'!A387</f>
        <v>20.</v>
      </c>
      <c r="B25" s="25">
        <f t="shared" si="0"/>
        <v>188.85</v>
      </c>
      <c r="C25" s="25">
        <v>2.76</v>
      </c>
      <c r="D25" s="25">
        <v>0</v>
      </c>
      <c r="E25" s="25">
        <v>0</v>
      </c>
      <c r="F25" s="25">
        <v>186.09</v>
      </c>
      <c r="G25" s="25">
        <v>0</v>
      </c>
      <c r="H25" s="25">
        <v>0</v>
      </c>
      <c r="I25" s="26">
        <f>'Форма 4'!I387</f>
        <v>0.26059</v>
      </c>
      <c r="J25" s="26">
        <v>0</v>
      </c>
      <c r="K25" s="26">
        <f>'Форма 4'!I388</f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</row>
    <row r="26" spans="1:30" ht="10.5">
      <c r="A26" s="25" t="str">
        <f>'Форма 4'!A406</f>
        <v>21.</v>
      </c>
      <c r="B26" s="25">
        <f t="shared" si="0"/>
        <v>1714.02</v>
      </c>
      <c r="C26" s="25">
        <v>1714.02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f>'Форма 4'!I406</f>
        <v>163.77</v>
      </c>
      <c r="J26" s="26">
        <v>0</v>
      </c>
      <c r="K26" s="26">
        <f>'Форма 4'!I407</f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</row>
    <row r="27" spans="1:30" ht="10.5">
      <c r="A27" s="25" t="str">
        <f>'Форма 4'!A424</f>
        <v>22.</v>
      </c>
      <c r="B27" s="25">
        <f t="shared" si="0"/>
        <v>5233.65</v>
      </c>
      <c r="C27" s="25">
        <v>180.75</v>
      </c>
      <c r="D27" s="25">
        <v>63.54</v>
      </c>
      <c r="E27" s="25">
        <v>2.29</v>
      </c>
      <c r="F27" s="25">
        <v>4989.36</v>
      </c>
      <c r="G27" s="25">
        <v>0</v>
      </c>
      <c r="H27" s="25">
        <v>0</v>
      </c>
      <c r="I27" s="26">
        <f>'Форма 4'!I424</f>
        <v>18.205765</v>
      </c>
      <c r="J27" s="26">
        <v>0</v>
      </c>
      <c r="K27" s="26">
        <f>'Форма 4'!I425</f>
        <v>0.175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</row>
    <row r="28" spans="1:30" ht="10.5">
      <c r="A28" s="25" t="str">
        <f>'Форма 4'!A443</f>
        <v>23.</v>
      </c>
      <c r="B28" s="25">
        <f t="shared" si="0"/>
        <v>95.85</v>
      </c>
      <c r="C28" s="25">
        <v>33.41</v>
      </c>
      <c r="D28" s="25">
        <v>9.14</v>
      </c>
      <c r="E28" s="25">
        <v>0.32</v>
      </c>
      <c r="F28" s="25">
        <v>53.3</v>
      </c>
      <c r="G28" s="25">
        <v>0</v>
      </c>
      <c r="H28" s="25">
        <v>0</v>
      </c>
      <c r="I28" s="26">
        <f>'Форма 4'!I443</f>
        <v>1.19892</v>
      </c>
      <c r="J28" s="26">
        <v>0</v>
      </c>
      <c r="K28" s="26">
        <f>'Форма 4'!I444</f>
        <v>0.008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</row>
    <row r="29" spans="1:30" ht="10.5">
      <c r="A29" s="25" t="str">
        <f>'Форма 4'!A462</f>
        <v>24.</v>
      </c>
      <c r="B29" s="25">
        <f t="shared" si="0"/>
        <v>95.85</v>
      </c>
      <c r="C29" s="25">
        <v>33.41</v>
      </c>
      <c r="D29" s="25">
        <v>9.14</v>
      </c>
      <c r="E29" s="25">
        <v>0.32</v>
      </c>
      <c r="F29" s="25">
        <v>53.3</v>
      </c>
      <c r="G29" s="25">
        <v>0</v>
      </c>
      <c r="H29" s="25">
        <v>0</v>
      </c>
      <c r="I29" s="26">
        <f>'Форма 4'!I462</f>
        <v>3.446895</v>
      </c>
      <c r="J29" s="26">
        <v>0</v>
      </c>
      <c r="K29" s="26">
        <f>'Форма 4'!I463</f>
        <v>0.025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</row>
    <row r="30" spans="1:30" ht="10.5">
      <c r="A30" s="25" t="str">
        <f>'Форма 4'!A481</f>
        <v>25.</v>
      </c>
      <c r="B30" s="25">
        <f t="shared" si="0"/>
        <v>410</v>
      </c>
      <c r="C30" s="25">
        <v>0</v>
      </c>
      <c r="D30" s="25">
        <v>0</v>
      </c>
      <c r="E30" s="25">
        <v>0</v>
      </c>
      <c r="F30" s="25">
        <v>410</v>
      </c>
      <c r="G30" s="25">
        <v>372</v>
      </c>
      <c r="H30" s="25">
        <v>0</v>
      </c>
      <c r="I30" s="26">
        <f>'Форма 4'!I481</f>
        <v>0</v>
      </c>
      <c r="J30" s="26">
        <v>0</v>
      </c>
      <c r="K30" s="26">
        <f>'Форма 4'!I482</f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</row>
    <row r="31" spans="1:30" ht="10.5">
      <c r="A31" s="25" t="str">
        <f>'Форма 4'!A499</f>
        <v>26.</v>
      </c>
      <c r="B31" s="25">
        <f t="shared" si="0"/>
        <v>90.5</v>
      </c>
      <c r="C31" s="25">
        <v>0</v>
      </c>
      <c r="D31" s="25">
        <v>0</v>
      </c>
      <c r="E31" s="25">
        <v>0</v>
      </c>
      <c r="F31" s="25">
        <v>90.5</v>
      </c>
      <c r="G31" s="25">
        <v>87.1</v>
      </c>
      <c r="H31" s="25">
        <v>0</v>
      </c>
      <c r="I31" s="26">
        <f>'Форма 4'!I499</f>
        <v>0</v>
      </c>
      <c r="J31" s="26">
        <v>0</v>
      </c>
      <c r="K31" s="26">
        <f>'Форма 4'!I500</f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</row>
    <row r="32" spans="1:30" ht="10.5">
      <c r="A32" s="25" t="str">
        <f>'Форма 4'!A517</f>
        <v>27.</v>
      </c>
      <c r="B32" s="25">
        <f t="shared" si="0"/>
        <v>295.13</v>
      </c>
      <c r="C32" s="25">
        <v>14.83</v>
      </c>
      <c r="D32" s="25">
        <v>3.45</v>
      </c>
      <c r="E32" s="25">
        <v>0.12</v>
      </c>
      <c r="F32" s="25">
        <v>276.85</v>
      </c>
      <c r="G32" s="25">
        <v>0</v>
      </c>
      <c r="H32" s="25">
        <v>0</v>
      </c>
      <c r="I32" s="26">
        <f>'Форма 4'!I517</f>
        <v>0.5076252</v>
      </c>
      <c r="J32" s="26">
        <v>0</v>
      </c>
      <c r="K32" s="26">
        <f>'Форма 4'!I518</f>
        <v>0.003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</row>
    <row r="33" spans="1:30" ht="10.5">
      <c r="A33" s="25" t="str">
        <f>'Форма 4'!A536</f>
        <v>28.</v>
      </c>
      <c r="B33" s="25">
        <f t="shared" si="0"/>
        <v>295.13</v>
      </c>
      <c r="C33" s="25">
        <v>14.83</v>
      </c>
      <c r="D33" s="25">
        <v>3.45</v>
      </c>
      <c r="E33" s="25">
        <v>0.12</v>
      </c>
      <c r="F33" s="25">
        <v>276.85</v>
      </c>
      <c r="G33" s="25">
        <v>0</v>
      </c>
      <c r="H33" s="25">
        <v>0</v>
      </c>
      <c r="I33" s="26">
        <f>'Форма 4'!I536</f>
        <v>1.4594225</v>
      </c>
      <c r="J33" s="26">
        <v>0</v>
      </c>
      <c r="K33" s="26">
        <f>'Форма 4'!I537</f>
        <v>0.009375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</row>
    <row r="34" spans="1:30" ht="10.5">
      <c r="A34" s="25" t="str">
        <f>'Форма 4'!A555</f>
        <v>29.</v>
      </c>
      <c r="B34" s="25">
        <f t="shared" si="0"/>
        <v>233.47</v>
      </c>
      <c r="C34" s="25">
        <v>18.31</v>
      </c>
      <c r="D34" s="25">
        <v>6.84</v>
      </c>
      <c r="E34" s="25">
        <v>0</v>
      </c>
      <c r="F34" s="25">
        <v>208.32</v>
      </c>
      <c r="G34" s="25">
        <v>0</v>
      </c>
      <c r="H34" s="25">
        <v>0</v>
      </c>
      <c r="I34" s="26">
        <f>'Форма 4'!I555</f>
        <v>0.60152</v>
      </c>
      <c r="J34" s="26">
        <v>0</v>
      </c>
      <c r="K34" s="26">
        <f>'Форма 4'!I556</f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</row>
    <row r="35" spans="1:30" ht="10.5">
      <c r="A35" s="25" t="str">
        <f>'Форма 4'!A574</f>
        <v>30.</v>
      </c>
      <c r="B35" s="25">
        <f t="shared" si="0"/>
        <v>233.47</v>
      </c>
      <c r="C35" s="25">
        <v>18.31</v>
      </c>
      <c r="D35" s="25">
        <v>6.84</v>
      </c>
      <c r="E35" s="25">
        <v>0</v>
      </c>
      <c r="F35" s="25">
        <v>208.32</v>
      </c>
      <c r="G35" s="25">
        <v>0</v>
      </c>
      <c r="H35" s="25">
        <v>0</v>
      </c>
      <c r="I35" s="26">
        <f>'Форма 4'!I574</f>
        <v>1.72937</v>
      </c>
      <c r="J35" s="26">
        <v>0</v>
      </c>
      <c r="K35" s="26">
        <f>'Форма 4'!I575</f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</row>
    <row r="36" spans="1:30" ht="10.5">
      <c r="A36" s="25" t="str">
        <f>'Форма 4'!A593</f>
        <v>31.</v>
      </c>
      <c r="B36" s="25">
        <f t="shared" si="0"/>
        <v>1011.06</v>
      </c>
      <c r="C36" s="25">
        <v>929.88</v>
      </c>
      <c r="D36" s="25">
        <v>4.82</v>
      </c>
      <c r="E36" s="25">
        <v>0</v>
      </c>
      <c r="F36" s="25">
        <v>76.36</v>
      </c>
      <c r="G36" s="25">
        <v>0</v>
      </c>
      <c r="H36" s="25">
        <v>0</v>
      </c>
      <c r="I36" s="26">
        <f>'Форма 4'!I593</f>
        <v>83.43</v>
      </c>
      <c r="J36" s="26">
        <v>0</v>
      </c>
      <c r="K36" s="26">
        <f>'Форма 4'!I594</f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</row>
    <row r="37" spans="1:30" ht="10.5">
      <c r="A37" s="25" t="str">
        <f>'Форма 4'!A611</f>
        <v>32.</v>
      </c>
      <c r="B37" s="25">
        <f t="shared" si="0"/>
        <v>21.1</v>
      </c>
      <c r="C37" s="25">
        <v>0</v>
      </c>
      <c r="D37" s="25">
        <v>0</v>
      </c>
      <c r="E37" s="25">
        <v>0</v>
      </c>
      <c r="F37" s="25">
        <v>21.1</v>
      </c>
      <c r="G37" s="25">
        <v>20.3</v>
      </c>
      <c r="H37" s="25">
        <v>0</v>
      </c>
      <c r="I37" s="26">
        <f>'Форма 4'!I611</f>
        <v>0</v>
      </c>
      <c r="J37" s="26">
        <v>0</v>
      </c>
      <c r="K37" s="26">
        <f>'Форма 4'!I612</f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</row>
    <row r="38" spans="1:30" ht="10.5">
      <c r="A38" s="25" t="str">
        <f>'Форма 4'!A629</f>
        <v>33.</v>
      </c>
      <c r="B38" s="25">
        <f t="shared" si="0"/>
        <v>84</v>
      </c>
      <c r="C38" s="25">
        <v>73.75</v>
      </c>
      <c r="D38" s="25">
        <v>4.77</v>
      </c>
      <c r="E38" s="25">
        <v>0</v>
      </c>
      <c r="F38" s="25">
        <v>5.48</v>
      </c>
      <c r="G38" s="25">
        <v>0</v>
      </c>
      <c r="H38" s="25">
        <v>0</v>
      </c>
      <c r="I38" s="26">
        <f>'Форма 4'!I629</f>
        <v>5.934345</v>
      </c>
      <c r="J38" s="26">
        <v>0</v>
      </c>
      <c r="K38" s="26">
        <f>'Форма 4'!I630</f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</row>
    <row r="39" spans="1:30" ht="10.5">
      <c r="A39" s="25" t="str">
        <f>'Форма 4'!A648</f>
        <v>34.</v>
      </c>
      <c r="B39" s="25">
        <f t="shared" si="0"/>
        <v>92.71</v>
      </c>
      <c r="C39" s="25">
        <v>73.75</v>
      </c>
      <c r="D39" s="25">
        <v>4.77</v>
      </c>
      <c r="E39" s="25">
        <v>0</v>
      </c>
      <c r="F39" s="25">
        <v>14.19</v>
      </c>
      <c r="G39" s="25">
        <v>0</v>
      </c>
      <c r="H39" s="25">
        <v>0</v>
      </c>
      <c r="I39" s="26">
        <f>'Форма 4'!I648</f>
        <v>5.934345</v>
      </c>
      <c r="J39" s="26">
        <v>0</v>
      </c>
      <c r="K39" s="26">
        <f>'Форма 4'!I649</f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</row>
    <row r="40" spans="1:30" ht="10.5">
      <c r="A40" s="25" t="str">
        <f>'Форма 4'!A667</f>
        <v>35.</v>
      </c>
      <c r="B40" s="25">
        <f t="shared" si="0"/>
        <v>56.6</v>
      </c>
      <c r="C40" s="25">
        <v>0</v>
      </c>
      <c r="D40" s="25">
        <v>56.6</v>
      </c>
      <c r="E40" s="25">
        <v>0</v>
      </c>
      <c r="F40" s="25">
        <v>0</v>
      </c>
      <c r="G40" s="25">
        <v>0</v>
      </c>
      <c r="H40" s="25">
        <v>0</v>
      </c>
      <c r="I40" s="26">
        <f>'Форма 4'!I667</f>
        <v>0</v>
      </c>
      <c r="J40" s="26">
        <v>0</v>
      </c>
      <c r="K40" s="26">
        <f>'Форма 4'!I668</f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</row>
    <row r="41" spans="1:30" ht="10.5">
      <c r="A41" s="25" t="str">
        <f>'Форма 4'!A685</f>
        <v>36.</v>
      </c>
      <c r="B41" s="25">
        <f t="shared" si="0"/>
        <v>17.99</v>
      </c>
      <c r="C41" s="25">
        <v>0</v>
      </c>
      <c r="D41" s="25">
        <v>0</v>
      </c>
      <c r="E41" s="25">
        <v>0</v>
      </c>
      <c r="F41" s="25">
        <v>17.99</v>
      </c>
      <c r="G41" s="25">
        <v>0</v>
      </c>
      <c r="H41" s="25">
        <v>0</v>
      </c>
      <c r="I41" s="26">
        <f>'Форма 4'!I685</f>
        <v>0</v>
      </c>
      <c r="J41" s="26">
        <v>0</v>
      </c>
      <c r="K41" s="26">
        <f>'Форма 4'!I686</f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196</v>
      </c>
      <c r="C1" s="27" t="s">
        <v>197</v>
      </c>
      <c r="D1" s="27" t="s">
        <v>198</v>
      </c>
      <c r="E1" s="27" t="s">
        <v>199</v>
      </c>
      <c r="F1" s="27" t="s">
        <v>200</v>
      </c>
      <c r="G1" s="27" t="s">
        <v>201</v>
      </c>
      <c r="H1" s="27" t="s">
        <v>202</v>
      </c>
      <c r="I1" s="27" t="s">
        <v>203</v>
      </c>
      <c r="J1" s="27" t="s">
        <v>204</v>
      </c>
      <c r="K1" s="27" t="s">
        <v>205</v>
      </c>
      <c r="L1" s="27" t="s">
        <v>206</v>
      </c>
      <c r="M1" s="27" t="s">
        <v>207</v>
      </c>
      <c r="N1" s="27" t="s">
        <v>208</v>
      </c>
      <c r="O1" s="27" t="s">
        <v>209</v>
      </c>
      <c r="P1" s="27" t="s">
        <v>210</v>
      </c>
      <c r="Q1" s="27" t="s">
        <v>211</v>
      </c>
      <c r="R1" s="27" t="s">
        <v>212</v>
      </c>
      <c r="S1" s="27" t="s">
        <v>213</v>
      </c>
      <c r="T1" s="27" t="s">
        <v>214</v>
      </c>
      <c r="U1" s="27" t="s">
        <v>215</v>
      </c>
      <c r="V1" s="27" t="s">
        <v>216</v>
      </c>
      <c r="X1" s="27" t="s">
        <v>217</v>
      </c>
      <c r="Y1" s="27" t="s">
        <v>218</v>
      </c>
      <c r="Z1" s="27" t="s">
        <v>219</v>
      </c>
      <c r="AA1" s="27" t="s">
        <v>220</v>
      </c>
      <c r="AB1" s="27" t="s">
        <v>221</v>
      </c>
      <c r="AC1" s="27" t="s">
        <v>222</v>
      </c>
      <c r="AD1" s="27" t="s">
        <v>223</v>
      </c>
    </row>
    <row r="2" spans="1:10" ht="10.5">
      <c r="A2" s="37"/>
      <c r="B2" s="58"/>
      <c r="C2" s="58"/>
      <c r="D2" s="58"/>
      <c r="E2" s="58"/>
      <c r="F2" s="58"/>
      <c r="G2" s="58"/>
      <c r="H2" s="58"/>
      <c r="I2" s="58"/>
      <c r="J2" s="58"/>
    </row>
    <row r="3" spans="1:10" ht="10.5">
      <c r="A3" s="28"/>
      <c r="B3" s="59" t="s">
        <v>224</v>
      </c>
      <c r="C3" s="59"/>
      <c r="D3" s="59"/>
      <c r="E3" s="59"/>
      <c r="F3" s="59"/>
      <c r="G3" s="59"/>
      <c r="H3" s="59"/>
      <c r="I3" s="59"/>
      <c r="J3" s="59"/>
    </row>
    <row r="4" spans="1:10" ht="10.5">
      <c r="A4" s="28"/>
      <c r="B4" s="59" t="s">
        <v>225</v>
      </c>
      <c r="C4" s="59"/>
      <c r="D4" s="59"/>
      <c r="E4" s="59"/>
      <c r="F4" s="59"/>
      <c r="G4" s="59"/>
      <c r="H4" s="59"/>
      <c r="I4" s="59"/>
      <c r="J4" s="59"/>
    </row>
    <row r="5" spans="1:10" ht="10.5">
      <c r="A5" s="37"/>
      <c r="B5" s="58"/>
      <c r="C5" s="58"/>
      <c r="D5" s="58"/>
      <c r="E5" s="58"/>
      <c r="F5" s="58"/>
      <c r="G5" s="58"/>
      <c r="H5" s="58"/>
      <c r="I5" s="58"/>
      <c r="J5" s="58"/>
    </row>
    <row r="6" spans="1:30" ht="10.5">
      <c r="A6" s="25" t="str">
        <f>'Форма 4'!A28</f>
        <v>1.</v>
      </c>
      <c r="B6" s="25">
        <f aca="true" t="shared" si="0" ref="B6:B41">ROUND(C6+D6+F6,2)</f>
        <v>38.38</v>
      </c>
      <c r="C6" s="25">
        <v>16.63</v>
      </c>
      <c r="D6" s="25">
        <v>19.73</v>
      </c>
      <c r="E6" s="25">
        <v>0.54</v>
      </c>
      <c r="F6" s="25">
        <v>2.02</v>
      </c>
      <c r="G6" s="25">
        <v>0</v>
      </c>
      <c r="H6" s="25">
        <v>0</v>
      </c>
      <c r="I6" s="26">
        <f>'Форма 4'!I28</f>
        <v>1.46672</v>
      </c>
      <c r="J6" s="26">
        <v>0</v>
      </c>
      <c r="K6" s="26">
        <f>'Форма 4'!I29</f>
        <v>0.032</v>
      </c>
      <c r="L6" s="25">
        <v>0</v>
      </c>
      <c r="M6" s="25">
        <v>0</v>
      </c>
      <c r="N6" s="25">
        <v>19.75</v>
      </c>
      <c r="O6" s="25">
        <v>12.19</v>
      </c>
      <c r="P6" s="25">
        <v>19.12</v>
      </c>
      <c r="Q6" s="25">
        <v>0.63</v>
      </c>
      <c r="R6" s="25">
        <v>11.81</v>
      </c>
      <c r="S6" s="25">
        <v>0.38</v>
      </c>
      <c r="T6" s="25">
        <v>0</v>
      </c>
      <c r="U6" s="25">
        <v>0</v>
      </c>
      <c r="V6" s="25">
        <v>0.0161916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5" t="str">
        <f>'Форма 4'!A48</f>
        <v>2.</v>
      </c>
      <c r="B7" s="25">
        <f t="shared" si="0"/>
        <v>155.47</v>
      </c>
      <c r="C7" s="25">
        <v>47.82</v>
      </c>
      <c r="D7" s="25">
        <v>61.65</v>
      </c>
      <c r="E7" s="25">
        <v>1.69</v>
      </c>
      <c r="F7" s="25">
        <v>46</v>
      </c>
      <c r="G7" s="25">
        <v>0</v>
      </c>
      <c r="H7" s="25">
        <v>0</v>
      </c>
      <c r="I7" s="26">
        <f>'Форма 4'!I48</f>
        <v>4.21682</v>
      </c>
      <c r="J7" s="26">
        <v>0</v>
      </c>
      <c r="K7" s="26">
        <f>'Форма 4'!I49</f>
        <v>0.1</v>
      </c>
      <c r="L7" s="25">
        <v>0</v>
      </c>
      <c r="M7" s="25">
        <v>0</v>
      </c>
      <c r="N7" s="25">
        <v>56.94</v>
      </c>
      <c r="O7" s="25">
        <v>35.15</v>
      </c>
      <c r="P7" s="25">
        <v>54.99</v>
      </c>
      <c r="Q7" s="25">
        <v>1.95</v>
      </c>
      <c r="R7" s="25">
        <v>33.95</v>
      </c>
      <c r="S7" s="25">
        <v>1.2</v>
      </c>
      <c r="T7" s="25">
        <v>0</v>
      </c>
      <c r="U7" s="25">
        <v>0</v>
      </c>
      <c r="V7" s="25">
        <v>0.05059875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5" t="str">
        <f>'Форма 4'!A67</f>
        <v>3.</v>
      </c>
      <c r="B8" s="25">
        <f t="shared" si="0"/>
        <v>9170</v>
      </c>
      <c r="C8" s="25">
        <v>0</v>
      </c>
      <c r="D8" s="25">
        <v>0</v>
      </c>
      <c r="E8" s="25">
        <v>0</v>
      </c>
      <c r="F8" s="25">
        <v>9170</v>
      </c>
      <c r="G8" s="25">
        <v>8870</v>
      </c>
      <c r="H8" s="25">
        <v>0</v>
      </c>
      <c r="I8" s="26">
        <f>'Форма 4'!I67</f>
        <v>0</v>
      </c>
      <c r="J8" s="26">
        <v>0</v>
      </c>
      <c r="K8" s="26">
        <f>'Форма 4'!I68</f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5" t="str">
        <f>'Форма 4'!A85</f>
        <v>4.</v>
      </c>
      <c r="B9" s="25">
        <f t="shared" si="0"/>
        <v>823.58</v>
      </c>
      <c r="C9" s="25">
        <v>267.94</v>
      </c>
      <c r="D9" s="25">
        <v>78.64</v>
      </c>
      <c r="E9" s="25">
        <v>0</v>
      </c>
      <c r="F9" s="25">
        <v>477</v>
      </c>
      <c r="G9" s="25">
        <v>0</v>
      </c>
      <c r="H9" s="25">
        <v>0</v>
      </c>
      <c r="I9" s="26">
        <f>'Форма 4'!I85</f>
        <v>21.6775</v>
      </c>
      <c r="J9" s="26">
        <v>0</v>
      </c>
      <c r="K9" s="26">
        <f>'Форма 4'!I86</f>
        <v>0</v>
      </c>
      <c r="L9" s="25">
        <v>0</v>
      </c>
      <c r="M9" s="25">
        <v>0</v>
      </c>
      <c r="N9" s="25">
        <v>241.15</v>
      </c>
      <c r="O9" s="25">
        <v>160.76</v>
      </c>
      <c r="P9" s="25">
        <v>241.15</v>
      </c>
      <c r="Q9" s="25">
        <v>0</v>
      </c>
      <c r="R9" s="25">
        <v>160.76</v>
      </c>
      <c r="S9" s="25">
        <v>0</v>
      </c>
      <c r="T9" s="25">
        <v>0</v>
      </c>
      <c r="U9" s="25">
        <v>0</v>
      </c>
      <c r="V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5" t="str">
        <f>'Форма 4'!A105</f>
        <v>5.</v>
      </c>
      <c r="B10" s="25">
        <f t="shared" si="0"/>
        <v>501</v>
      </c>
      <c r="C10" s="25">
        <v>0</v>
      </c>
      <c r="D10" s="25">
        <v>0</v>
      </c>
      <c r="E10" s="25">
        <v>0</v>
      </c>
      <c r="F10" s="25">
        <v>501</v>
      </c>
      <c r="G10" s="25">
        <v>485</v>
      </c>
      <c r="H10" s="25">
        <v>0</v>
      </c>
      <c r="I10" s="26">
        <f>'Форма 4'!I105</f>
        <v>0</v>
      </c>
      <c r="J10" s="26">
        <v>0</v>
      </c>
      <c r="K10" s="26">
        <f>'Форма 4'!I106</f>
        <v>0</v>
      </c>
      <c r="L10" s="25">
        <v>15.5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  <row r="11" spans="1:30" ht="10.5">
      <c r="A11" s="25" t="str">
        <f>'Форма 4'!A124</f>
        <v>6.</v>
      </c>
      <c r="B11" s="25">
        <f t="shared" si="0"/>
        <v>1283.4</v>
      </c>
      <c r="C11" s="25">
        <v>552.55</v>
      </c>
      <c r="D11" s="25">
        <v>39.26</v>
      </c>
      <c r="E11" s="25">
        <v>0</v>
      </c>
      <c r="F11" s="25">
        <v>691.59</v>
      </c>
      <c r="G11" s="25">
        <v>0</v>
      </c>
      <c r="H11" s="25">
        <v>0</v>
      </c>
      <c r="I11" s="26">
        <f>'Форма 4'!I124</f>
        <v>50.6</v>
      </c>
      <c r="J11" s="26">
        <v>0</v>
      </c>
      <c r="K11" s="26">
        <f>'Форма 4'!I125</f>
        <v>0</v>
      </c>
      <c r="L11" s="25">
        <v>0</v>
      </c>
      <c r="M11" s="25">
        <v>0</v>
      </c>
      <c r="N11" s="25">
        <v>497.3</v>
      </c>
      <c r="O11" s="25">
        <v>331.53</v>
      </c>
      <c r="P11" s="25">
        <v>497.3</v>
      </c>
      <c r="Q11" s="25">
        <v>0</v>
      </c>
      <c r="R11" s="25">
        <v>331.53</v>
      </c>
      <c r="S11" s="25">
        <v>0</v>
      </c>
      <c r="T11" s="25">
        <v>0</v>
      </c>
      <c r="U11" s="25">
        <v>0</v>
      </c>
      <c r="V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30" ht="10.5">
      <c r="A12" s="25" t="str">
        <f>'Форма 4'!A144</f>
        <v>7.</v>
      </c>
      <c r="B12" s="25">
        <f t="shared" si="0"/>
        <v>27740</v>
      </c>
      <c r="C12" s="25">
        <v>0</v>
      </c>
      <c r="D12" s="25">
        <v>0</v>
      </c>
      <c r="E12" s="25">
        <v>0</v>
      </c>
      <c r="F12" s="25">
        <v>27740</v>
      </c>
      <c r="G12" s="25">
        <v>26900</v>
      </c>
      <c r="H12" s="25">
        <v>0</v>
      </c>
      <c r="I12" s="26">
        <f>'Форма 4'!I144</f>
        <v>0</v>
      </c>
      <c r="J12" s="26">
        <v>0</v>
      </c>
      <c r="K12" s="26">
        <f>'Форма 4'!I145</f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</row>
    <row r="13" spans="1:30" ht="10.5">
      <c r="A13" s="25" t="str">
        <f>'Форма 4'!A163</f>
        <v>8.</v>
      </c>
      <c r="B13" s="25">
        <f t="shared" si="0"/>
        <v>904.72</v>
      </c>
      <c r="C13" s="25">
        <v>748.42</v>
      </c>
      <c r="D13" s="25">
        <v>1.48</v>
      </c>
      <c r="E13" s="25">
        <v>0.14</v>
      </c>
      <c r="F13" s="25">
        <v>154.82</v>
      </c>
      <c r="G13" s="25">
        <v>0</v>
      </c>
      <c r="H13" s="25">
        <v>0</v>
      </c>
      <c r="I13" s="26">
        <f>'Форма 4'!I163</f>
        <v>65.9985</v>
      </c>
      <c r="J13" s="26">
        <v>0</v>
      </c>
      <c r="K13" s="26">
        <f>'Форма 4'!I164</f>
        <v>0.0125</v>
      </c>
      <c r="L13" s="25">
        <v>0</v>
      </c>
      <c r="M13" s="25">
        <v>0</v>
      </c>
      <c r="N13" s="25">
        <v>711.13</v>
      </c>
      <c r="O13" s="25">
        <v>351.82</v>
      </c>
      <c r="P13" s="25">
        <v>711</v>
      </c>
      <c r="Q13" s="25">
        <v>0.13</v>
      </c>
      <c r="R13" s="25">
        <v>351.76</v>
      </c>
      <c r="S13" s="25">
        <v>0.06</v>
      </c>
      <c r="T13" s="25">
        <v>0</v>
      </c>
      <c r="U13" s="25">
        <v>0</v>
      </c>
      <c r="V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</row>
    <row r="14" spans="1:30" ht="10.5">
      <c r="A14" s="25" t="str">
        <f>'Форма 4'!A182</f>
        <v>9.</v>
      </c>
      <c r="B14" s="25">
        <f t="shared" si="0"/>
        <v>513.26</v>
      </c>
      <c r="C14" s="25">
        <v>484.11</v>
      </c>
      <c r="D14" s="25">
        <v>7.24</v>
      </c>
      <c r="E14" s="25">
        <v>0</v>
      </c>
      <c r="F14" s="25">
        <v>21.91</v>
      </c>
      <c r="G14" s="25">
        <v>0</v>
      </c>
      <c r="H14" s="25">
        <v>0</v>
      </c>
      <c r="I14" s="26">
        <f>'Форма 4'!I182</f>
        <v>44.908</v>
      </c>
      <c r="J14" s="26">
        <v>0</v>
      </c>
      <c r="K14" s="26">
        <f>'Форма 4'!I183</f>
        <v>0</v>
      </c>
      <c r="L14" s="25">
        <v>0</v>
      </c>
      <c r="M14" s="25">
        <v>0</v>
      </c>
      <c r="N14" s="25">
        <v>358.24</v>
      </c>
      <c r="O14" s="25">
        <v>242.06</v>
      </c>
      <c r="P14" s="25">
        <v>358.24</v>
      </c>
      <c r="Q14" s="25">
        <v>0</v>
      </c>
      <c r="R14" s="25">
        <v>242.06</v>
      </c>
      <c r="S14" s="25">
        <v>0</v>
      </c>
      <c r="T14" s="25">
        <v>0</v>
      </c>
      <c r="U14" s="25">
        <v>0</v>
      </c>
      <c r="V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</row>
    <row r="15" spans="1:30" ht="10.5">
      <c r="A15" s="25" t="str">
        <f>'Форма 4'!A200</f>
        <v>10.</v>
      </c>
      <c r="B15" s="25">
        <f t="shared" si="0"/>
        <v>25.72</v>
      </c>
      <c r="C15" s="25">
        <v>8.91</v>
      </c>
      <c r="D15" s="25">
        <v>1.65</v>
      </c>
      <c r="E15" s="25">
        <v>0.04</v>
      </c>
      <c r="F15" s="25">
        <v>15.16</v>
      </c>
      <c r="G15" s="25">
        <v>0</v>
      </c>
      <c r="H15" s="25">
        <v>0</v>
      </c>
      <c r="I15" s="26">
        <f>'Форма 4'!I200</f>
        <v>0.7205314</v>
      </c>
      <c r="J15" s="26">
        <v>0</v>
      </c>
      <c r="K15" s="26">
        <f>'Форма 4'!I201</f>
        <v>0.002375</v>
      </c>
      <c r="L15" s="25">
        <v>0</v>
      </c>
      <c r="M15" s="25">
        <v>0</v>
      </c>
      <c r="N15" s="25">
        <v>10.29</v>
      </c>
      <c r="O15" s="25">
        <v>6.35</v>
      </c>
      <c r="P15" s="25">
        <v>10.25</v>
      </c>
      <c r="Q15" s="25">
        <v>0.04</v>
      </c>
      <c r="R15" s="25">
        <v>6.33</v>
      </c>
      <c r="S15" s="25">
        <v>0.02</v>
      </c>
      <c r="T15" s="25">
        <v>0</v>
      </c>
      <c r="U15" s="25">
        <v>0</v>
      </c>
      <c r="V15" s="25">
        <v>0.00115875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</row>
    <row r="16" spans="1:30" ht="10.5">
      <c r="A16" s="25" t="str">
        <f>'Форма 4'!A219</f>
        <v>11.</v>
      </c>
      <c r="B16" s="25">
        <f t="shared" si="0"/>
        <v>153.02</v>
      </c>
      <c r="C16" s="25">
        <v>66.25</v>
      </c>
      <c r="D16" s="25">
        <v>6.39</v>
      </c>
      <c r="E16" s="25">
        <v>0</v>
      </c>
      <c r="F16" s="25">
        <v>80.38</v>
      </c>
      <c r="G16" s="25">
        <v>0</v>
      </c>
      <c r="H16" s="25">
        <v>0</v>
      </c>
      <c r="I16" s="26">
        <f>'Форма 4'!I219</f>
        <v>5.28287</v>
      </c>
      <c r="J16" s="26">
        <v>0</v>
      </c>
      <c r="K16" s="26">
        <f>'Форма 4'!I220</f>
        <v>0</v>
      </c>
      <c r="L16" s="25">
        <v>0</v>
      </c>
      <c r="M16" s="25">
        <v>0</v>
      </c>
      <c r="N16" s="25">
        <v>76.19</v>
      </c>
      <c r="O16" s="25">
        <v>47.04</v>
      </c>
      <c r="P16" s="25">
        <v>76.19</v>
      </c>
      <c r="Q16" s="25">
        <v>0</v>
      </c>
      <c r="R16" s="25">
        <v>47.04</v>
      </c>
      <c r="S16" s="25">
        <v>0</v>
      </c>
      <c r="T16" s="25">
        <v>0</v>
      </c>
      <c r="U16" s="25">
        <v>0</v>
      </c>
      <c r="V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</row>
    <row r="17" spans="1:30" ht="10.5">
      <c r="A17" s="25" t="str">
        <f>'Форма 4'!A238</f>
        <v>12.</v>
      </c>
      <c r="B17" s="25">
        <f t="shared" si="0"/>
        <v>1063.72</v>
      </c>
      <c r="C17" s="25">
        <v>1058.15</v>
      </c>
      <c r="D17" s="25">
        <v>5.57</v>
      </c>
      <c r="E17" s="25">
        <v>2.78</v>
      </c>
      <c r="F17" s="25">
        <v>0</v>
      </c>
      <c r="G17" s="25">
        <v>0</v>
      </c>
      <c r="H17" s="25">
        <v>0</v>
      </c>
      <c r="I17" s="26">
        <f>'Форма 4'!I238</f>
        <v>98.159</v>
      </c>
      <c r="J17" s="26">
        <v>0</v>
      </c>
      <c r="K17" s="26">
        <f>'Форма 4'!I239</f>
        <v>0.25</v>
      </c>
      <c r="L17" s="25">
        <v>0</v>
      </c>
      <c r="M17" s="25">
        <v>0</v>
      </c>
      <c r="N17" s="25">
        <v>785.09</v>
      </c>
      <c r="O17" s="25">
        <v>530.47</v>
      </c>
      <c r="P17" s="25">
        <v>783.03</v>
      </c>
      <c r="Q17" s="25">
        <v>2.06</v>
      </c>
      <c r="R17" s="25">
        <v>529.08</v>
      </c>
      <c r="S17" s="25">
        <v>1.39</v>
      </c>
      <c r="T17" s="25">
        <v>0</v>
      </c>
      <c r="U17" s="25">
        <v>0</v>
      </c>
      <c r="V17" s="25">
        <v>0.08343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</row>
    <row r="18" spans="1:30" ht="10.5">
      <c r="A18" s="25" t="str">
        <f>'Форма 4'!A256</f>
        <v>13.</v>
      </c>
      <c r="B18" s="25">
        <f t="shared" si="0"/>
        <v>553.04</v>
      </c>
      <c r="C18" s="25">
        <v>39.57</v>
      </c>
      <c r="D18" s="25">
        <v>11.77</v>
      </c>
      <c r="E18" s="25">
        <v>0.41</v>
      </c>
      <c r="F18" s="25">
        <v>501.7</v>
      </c>
      <c r="G18" s="25">
        <v>0</v>
      </c>
      <c r="H18" s="25">
        <v>0</v>
      </c>
      <c r="I18" s="26">
        <f>'Форма 4'!I256</f>
        <v>3.446895</v>
      </c>
      <c r="J18" s="26">
        <v>0</v>
      </c>
      <c r="K18" s="26">
        <f>'Форма 4'!I257</f>
        <v>0.025</v>
      </c>
      <c r="L18" s="25">
        <v>0</v>
      </c>
      <c r="M18" s="25">
        <v>0</v>
      </c>
      <c r="N18" s="25">
        <v>45.98</v>
      </c>
      <c r="O18" s="25">
        <v>28.39</v>
      </c>
      <c r="P18" s="25">
        <v>45.51</v>
      </c>
      <c r="Q18" s="25">
        <v>0.47</v>
      </c>
      <c r="R18" s="25">
        <v>28.09</v>
      </c>
      <c r="S18" s="25">
        <v>0.3</v>
      </c>
      <c r="T18" s="25">
        <v>0</v>
      </c>
      <c r="U18" s="25">
        <v>0</v>
      </c>
      <c r="V18" s="25">
        <v>0.01236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</row>
    <row r="19" spans="1:30" ht="10.5">
      <c r="A19" s="25" t="str">
        <f>'Форма 4'!A275</f>
        <v>14.</v>
      </c>
      <c r="B19" s="25">
        <f t="shared" si="0"/>
        <v>795.27</v>
      </c>
      <c r="C19" s="25">
        <v>725.05</v>
      </c>
      <c r="D19" s="25">
        <v>18.07</v>
      </c>
      <c r="E19" s="25">
        <v>0</v>
      </c>
      <c r="F19" s="25">
        <v>52.15</v>
      </c>
      <c r="G19" s="25">
        <v>0</v>
      </c>
      <c r="H19" s="25">
        <v>0</v>
      </c>
      <c r="I19" s="26">
        <f>'Форма 4'!I275</f>
        <v>67.259</v>
      </c>
      <c r="J19" s="26">
        <v>0</v>
      </c>
      <c r="K19" s="26">
        <f>'Форма 4'!I276</f>
        <v>0</v>
      </c>
      <c r="L19" s="25">
        <v>0</v>
      </c>
      <c r="M19" s="25">
        <v>0</v>
      </c>
      <c r="N19" s="25">
        <v>536.54</v>
      </c>
      <c r="O19" s="25">
        <v>362.53</v>
      </c>
      <c r="P19" s="25">
        <v>536.54</v>
      </c>
      <c r="Q19" s="25">
        <v>0</v>
      </c>
      <c r="R19" s="25">
        <v>362.53</v>
      </c>
      <c r="S19" s="25">
        <v>0</v>
      </c>
      <c r="T19" s="25">
        <v>0</v>
      </c>
      <c r="U19" s="25">
        <v>0</v>
      </c>
      <c r="V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</row>
    <row r="20" spans="1:30" ht="10.5">
      <c r="A20" s="25" t="str">
        <f>'Форма 4'!A293</f>
        <v>15.</v>
      </c>
      <c r="B20" s="25">
        <f t="shared" si="0"/>
        <v>89.75</v>
      </c>
      <c r="C20" s="25">
        <v>11.68</v>
      </c>
      <c r="D20" s="25">
        <v>2.81</v>
      </c>
      <c r="E20" s="25">
        <v>0.08</v>
      </c>
      <c r="F20" s="25">
        <v>75.26</v>
      </c>
      <c r="G20" s="25">
        <v>0</v>
      </c>
      <c r="H20" s="25">
        <v>0</v>
      </c>
      <c r="I20" s="26">
        <f>'Форма 4'!I293</f>
        <v>0.9446388</v>
      </c>
      <c r="J20" s="26">
        <v>0</v>
      </c>
      <c r="K20" s="26">
        <f>'Форма 4'!I294</f>
        <v>0.004625</v>
      </c>
      <c r="L20" s="25">
        <v>0</v>
      </c>
      <c r="M20" s="25">
        <v>0</v>
      </c>
      <c r="N20" s="25">
        <v>13.52</v>
      </c>
      <c r="O20" s="25">
        <v>8.35</v>
      </c>
      <c r="P20" s="25">
        <v>13.43</v>
      </c>
      <c r="Q20" s="25">
        <v>0.09</v>
      </c>
      <c r="R20" s="25">
        <v>8.29</v>
      </c>
      <c r="S20" s="25">
        <v>0.06</v>
      </c>
      <c r="T20" s="25">
        <v>0</v>
      </c>
      <c r="U20" s="25">
        <v>0</v>
      </c>
      <c r="V20" s="25">
        <v>0.0023175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</row>
    <row r="21" spans="1:30" ht="10.5">
      <c r="A21" s="25" t="str">
        <f>'Форма 4'!A312</f>
        <v>16.</v>
      </c>
      <c r="B21" s="25">
        <f t="shared" si="0"/>
        <v>1734.41</v>
      </c>
      <c r="C21" s="25">
        <v>1717.7</v>
      </c>
      <c r="D21" s="25">
        <v>16.71</v>
      </c>
      <c r="E21" s="25">
        <v>8.32</v>
      </c>
      <c r="F21" s="25">
        <v>0</v>
      </c>
      <c r="G21" s="25">
        <v>0</v>
      </c>
      <c r="H21" s="25">
        <v>0</v>
      </c>
      <c r="I21" s="26">
        <f>'Форма 4'!I312</f>
        <v>159.341</v>
      </c>
      <c r="J21" s="26">
        <v>0</v>
      </c>
      <c r="K21" s="26">
        <f>'Форма 4'!I313</f>
        <v>0.75</v>
      </c>
      <c r="L21" s="25">
        <v>0</v>
      </c>
      <c r="M21" s="25">
        <v>0</v>
      </c>
      <c r="N21" s="25">
        <v>1277.25</v>
      </c>
      <c r="O21" s="25">
        <v>863.01</v>
      </c>
      <c r="P21" s="25">
        <v>1271.1</v>
      </c>
      <c r="Q21" s="25">
        <v>6.15</v>
      </c>
      <c r="R21" s="25">
        <v>858.85</v>
      </c>
      <c r="S21" s="25">
        <v>4.16</v>
      </c>
      <c r="T21" s="25">
        <v>0</v>
      </c>
      <c r="U21" s="25">
        <v>0</v>
      </c>
      <c r="V21" s="25">
        <v>0.249672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2" spans="1:30" ht="10.5">
      <c r="A22" s="25" t="str">
        <f>'Форма 4'!A330</f>
        <v>17.</v>
      </c>
      <c r="B22" s="25">
        <f t="shared" si="0"/>
        <v>1463.1</v>
      </c>
      <c r="C22" s="25">
        <v>91.38</v>
      </c>
      <c r="D22" s="25">
        <v>20.73</v>
      </c>
      <c r="E22" s="25">
        <v>0.85</v>
      </c>
      <c r="F22" s="25">
        <v>1350.99</v>
      </c>
      <c r="G22" s="25">
        <v>0</v>
      </c>
      <c r="H22" s="25">
        <v>0</v>
      </c>
      <c r="I22" s="26">
        <f>'Форма 4'!I330</f>
        <v>7.95984</v>
      </c>
      <c r="J22" s="26">
        <v>0</v>
      </c>
      <c r="K22" s="26">
        <f>'Форма 4'!I331</f>
        <v>0.05</v>
      </c>
      <c r="L22" s="25">
        <v>0</v>
      </c>
      <c r="M22" s="25">
        <v>0</v>
      </c>
      <c r="N22" s="25">
        <v>106.06</v>
      </c>
      <c r="O22" s="25">
        <v>65.48</v>
      </c>
      <c r="P22" s="25">
        <v>105.09</v>
      </c>
      <c r="Q22" s="25">
        <v>0.97</v>
      </c>
      <c r="R22" s="25">
        <v>64.88</v>
      </c>
      <c r="S22" s="25">
        <v>0.6</v>
      </c>
      <c r="T22" s="25">
        <v>0</v>
      </c>
      <c r="U22" s="25">
        <v>0</v>
      </c>
      <c r="V22" s="25">
        <v>0.0254925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</row>
    <row r="23" spans="1:30" ht="10.5">
      <c r="A23" s="25" t="str">
        <f>'Форма 4'!A349</f>
        <v>18.</v>
      </c>
      <c r="B23" s="25">
        <f t="shared" si="0"/>
        <v>714.28</v>
      </c>
      <c r="C23" s="25">
        <v>107.54</v>
      </c>
      <c r="D23" s="25">
        <v>15.49</v>
      </c>
      <c r="E23" s="25">
        <v>0.41</v>
      </c>
      <c r="F23" s="25">
        <v>591.25</v>
      </c>
      <c r="G23" s="25">
        <v>0</v>
      </c>
      <c r="H23" s="25">
        <v>0</v>
      </c>
      <c r="I23" s="26">
        <f>'Форма 4'!I349</f>
        <v>8.83637</v>
      </c>
      <c r="J23" s="26">
        <v>0</v>
      </c>
      <c r="K23" s="26">
        <f>'Форма 4'!I350</f>
        <v>0.025</v>
      </c>
      <c r="L23" s="25">
        <v>0</v>
      </c>
      <c r="M23" s="25">
        <v>0</v>
      </c>
      <c r="N23" s="25">
        <v>124.14</v>
      </c>
      <c r="O23" s="25">
        <v>76.64</v>
      </c>
      <c r="P23" s="25">
        <v>123.67</v>
      </c>
      <c r="Q23" s="25">
        <v>0.47</v>
      </c>
      <c r="R23" s="25">
        <v>76.35</v>
      </c>
      <c r="S23" s="25">
        <v>0.29</v>
      </c>
      <c r="T23" s="25">
        <v>0</v>
      </c>
      <c r="U23" s="25">
        <v>0</v>
      </c>
      <c r="V23" s="25">
        <v>0.01236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</row>
    <row r="24" spans="1:30" ht="10.5">
      <c r="A24" s="25" t="str">
        <f>'Форма 4'!A368</f>
        <v>19.</v>
      </c>
      <c r="B24" s="25">
        <f t="shared" si="0"/>
        <v>1.14</v>
      </c>
      <c r="C24" s="25">
        <v>1.14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f>'Форма 4'!I368</f>
        <v>0.09064</v>
      </c>
      <c r="J24" s="26">
        <v>0</v>
      </c>
      <c r="K24" s="26">
        <f>'Форма 4'!I369</f>
        <v>0</v>
      </c>
      <c r="L24" s="25">
        <v>0</v>
      </c>
      <c r="M24" s="25">
        <v>0</v>
      </c>
      <c r="N24" s="25">
        <v>1.31</v>
      </c>
      <c r="O24" s="25">
        <v>0.81</v>
      </c>
      <c r="P24" s="25">
        <v>1.31</v>
      </c>
      <c r="Q24" s="25">
        <v>0</v>
      </c>
      <c r="R24" s="25">
        <v>0.81</v>
      </c>
      <c r="S24" s="25">
        <v>0</v>
      </c>
      <c r="T24" s="25">
        <v>0</v>
      </c>
      <c r="U24" s="25">
        <v>0</v>
      </c>
      <c r="V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</row>
    <row r="25" spans="1:30" ht="10.5">
      <c r="A25" s="25" t="str">
        <f>'Форма 4'!A387</f>
        <v>20.</v>
      </c>
      <c r="B25" s="25">
        <f t="shared" si="0"/>
        <v>189.36</v>
      </c>
      <c r="C25" s="25">
        <v>3.27</v>
      </c>
      <c r="D25" s="25">
        <v>0</v>
      </c>
      <c r="E25" s="25">
        <v>0</v>
      </c>
      <c r="F25" s="25">
        <v>186.09</v>
      </c>
      <c r="G25" s="25">
        <v>0</v>
      </c>
      <c r="H25" s="25">
        <v>0</v>
      </c>
      <c r="I25" s="26">
        <f>'Форма 4'!I387</f>
        <v>0.26059</v>
      </c>
      <c r="J25" s="26">
        <v>0</v>
      </c>
      <c r="K25" s="26">
        <f>'Форма 4'!I388</f>
        <v>0</v>
      </c>
      <c r="L25" s="25">
        <v>0</v>
      </c>
      <c r="M25" s="25">
        <v>0</v>
      </c>
      <c r="N25" s="25">
        <v>3.76</v>
      </c>
      <c r="O25" s="25">
        <v>2.32</v>
      </c>
      <c r="P25" s="25">
        <v>3.76</v>
      </c>
      <c r="Q25" s="25">
        <v>0</v>
      </c>
      <c r="R25" s="25">
        <v>2.32</v>
      </c>
      <c r="S25" s="25">
        <v>0</v>
      </c>
      <c r="T25" s="25">
        <v>0</v>
      </c>
      <c r="U25" s="25">
        <v>0</v>
      </c>
      <c r="V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</row>
    <row r="26" spans="1:30" ht="10.5">
      <c r="A26" s="25" t="str">
        <f>'Форма 4'!A406</f>
        <v>21.</v>
      </c>
      <c r="B26" s="25">
        <f t="shared" si="0"/>
        <v>1765.44</v>
      </c>
      <c r="C26" s="25">
        <v>1765.44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f>'Форма 4'!I406</f>
        <v>163.77</v>
      </c>
      <c r="J26" s="26">
        <v>0</v>
      </c>
      <c r="K26" s="26">
        <f>'Форма 4'!I407</f>
        <v>0</v>
      </c>
      <c r="L26" s="25">
        <v>0</v>
      </c>
      <c r="M26" s="25">
        <v>0</v>
      </c>
      <c r="N26" s="25">
        <v>1306.43</v>
      </c>
      <c r="O26" s="25">
        <v>882.72</v>
      </c>
      <c r="P26" s="25">
        <v>1306.43</v>
      </c>
      <c r="Q26" s="25">
        <v>0</v>
      </c>
      <c r="R26" s="25">
        <v>882.72</v>
      </c>
      <c r="S26" s="25">
        <v>0</v>
      </c>
      <c r="T26" s="25">
        <v>0</v>
      </c>
      <c r="U26" s="25">
        <v>0</v>
      </c>
      <c r="V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</row>
    <row r="27" spans="1:30" ht="10.5">
      <c r="A27" s="25" t="str">
        <f>'Форма 4'!A424</f>
        <v>22.</v>
      </c>
      <c r="B27" s="25">
        <f t="shared" si="0"/>
        <v>5285.27</v>
      </c>
      <c r="C27" s="25">
        <v>214.1</v>
      </c>
      <c r="D27" s="25">
        <v>81.81</v>
      </c>
      <c r="E27" s="25">
        <v>2.95</v>
      </c>
      <c r="F27" s="25">
        <v>4989.36</v>
      </c>
      <c r="G27" s="25">
        <v>0</v>
      </c>
      <c r="H27" s="25">
        <v>0</v>
      </c>
      <c r="I27" s="26">
        <f>'Форма 4'!I424</f>
        <v>18.205765</v>
      </c>
      <c r="J27" s="26">
        <v>0</v>
      </c>
      <c r="K27" s="26">
        <f>'Форма 4'!I425</f>
        <v>0.175</v>
      </c>
      <c r="L27" s="25">
        <v>0</v>
      </c>
      <c r="M27" s="25">
        <v>0</v>
      </c>
      <c r="N27" s="25">
        <v>249.61</v>
      </c>
      <c r="O27" s="25">
        <v>154.11</v>
      </c>
      <c r="P27" s="25">
        <v>246.22</v>
      </c>
      <c r="Q27" s="25">
        <v>3.39</v>
      </c>
      <c r="R27" s="25">
        <v>152.01</v>
      </c>
      <c r="S27" s="25">
        <v>2.1</v>
      </c>
      <c r="T27" s="25">
        <v>0</v>
      </c>
      <c r="U27" s="25">
        <v>0</v>
      </c>
      <c r="V27" s="25">
        <v>0.08845125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</row>
    <row r="28" spans="1:30" ht="10.5">
      <c r="A28" s="25" t="str">
        <f>'Форма 4'!A443</f>
        <v>23.</v>
      </c>
      <c r="B28" s="25">
        <f t="shared" si="0"/>
        <v>17.53</v>
      </c>
      <c r="C28" s="25">
        <v>13.76</v>
      </c>
      <c r="D28" s="25">
        <v>3.77</v>
      </c>
      <c r="E28" s="25">
        <v>0.13</v>
      </c>
      <c r="F28" s="25">
        <v>0</v>
      </c>
      <c r="G28" s="25">
        <v>0</v>
      </c>
      <c r="H28" s="25">
        <v>0</v>
      </c>
      <c r="I28" s="26">
        <f>'Форма 4'!I443</f>
        <v>1.19892</v>
      </c>
      <c r="J28" s="26">
        <v>0</v>
      </c>
      <c r="K28" s="26">
        <f>'Форма 4'!I444</f>
        <v>0.008</v>
      </c>
      <c r="L28" s="25">
        <v>0</v>
      </c>
      <c r="M28" s="25">
        <v>0</v>
      </c>
      <c r="N28" s="25">
        <v>15.97</v>
      </c>
      <c r="O28" s="25">
        <v>9.86</v>
      </c>
      <c r="P28" s="25">
        <v>15.82</v>
      </c>
      <c r="Q28" s="25">
        <v>0.15</v>
      </c>
      <c r="R28" s="25">
        <v>9.77</v>
      </c>
      <c r="S28" s="25">
        <v>0.09</v>
      </c>
      <c r="T28" s="25">
        <v>0</v>
      </c>
      <c r="U28" s="25">
        <v>0</v>
      </c>
      <c r="V28" s="25">
        <v>0.0039552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</row>
    <row r="29" spans="1:30" ht="10.5">
      <c r="A29" s="25" t="str">
        <f>'Форма 4'!A462</f>
        <v>24.</v>
      </c>
      <c r="B29" s="25">
        <f t="shared" si="0"/>
        <v>104.64</v>
      </c>
      <c r="C29" s="25">
        <v>39.57</v>
      </c>
      <c r="D29" s="25">
        <v>11.77</v>
      </c>
      <c r="E29" s="25">
        <v>0.41</v>
      </c>
      <c r="F29" s="25">
        <v>53.3</v>
      </c>
      <c r="G29" s="25">
        <v>0</v>
      </c>
      <c r="H29" s="25">
        <v>0</v>
      </c>
      <c r="I29" s="26">
        <f>'Форма 4'!I462</f>
        <v>3.446895</v>
      </c>
      <c r="J29" s="26">
        <v>0</v>
      </c>
      <c r="K29" s="26">
        <f>'Форма 4'!I463</f>
        <v>0.025</v>
      </c>
      <c r="L29" s="25">
        <v>0</v>
      </c>
      <c r="M29" s="25">
        <v>0</v>
      </c>
      <c r="N29" s="25">
        <v>45.98</v>
      </c>
      <c r="O29" s="25">
        <v>28.39</v>
      </c>
      <c r="P29" s="25">
        <v>45.51</v>
      </c>
      <c r="Q29" s="25">
        <v>0.47</v>
      </c>
      <c r="R29" s="25">
        <v>28.09</v>
      </c>
      <c r="S29" s="25">
        <v>0.3</v>
      </c>
      <c r="T29" s="25">
        <v>0</v>
      </c>
      <c r="U29" s="25">
        <v>0</v>
      </c>
      <c r="V29" s="25">
        <v>0.01236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</row>
    <row r="30" spans="1:30" ht="10.5">
      <c r="A30" s="25" t="str">
        <f>'Форма 4'!A481</f>
        <v>25.</v>
      </c>
      <c r="B30" s="25">
        <f t="shared" si="0"/>
        <v>410</v>
      </c>
      <c r="C30" s="25">
        <v>0</v>
      </c>
      <c r="D30" s="25">
        <v>0</v>
      </c>
      <c r="E30" s="25">
        <v>0</v>
      </c>
      <c r="F30" s="25">
        <v>410</v>
      </c>
      <c r="G30" s="25">
        <v>372</v>
      </c>
      <c r="H30" s="25">
        <v>0</v>
      </c>
      <c r="I30" s="26">
        <f>'Форма 4'!I481</f>
        <v>0</v>
      </c>
      <c r="J30" s="26">
        <v>0</v>
      </c>
      <c r="K30" s="26">
        <f>'Форма 4'!I482</f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</row>
    <row r="31" spans="1:30" ht="10.5">
      <c r="A31" s="25" t="str">
        <f>'Форма 4'!A499</f>
        <v>26.</v>
      </c>
      <c r="B31" s="25">
        <f t="shared" si="0"/>
        <v>90.5</v>
      </c>
      <c r="C31" s="25">
        <v>0</v>
      </c>
      <c r="D31" s="25">
        <v>0</v>
      </c>
      <c r="E31" s="25">
        <v>0</v>
      </c>
      <c r="F31" s="25">
        <v>90.5</v>
      </c>
      <c r="G31" s="25">
        <v>87.1</v>
      </c>
      <c r="H31" s="25">
        <v>0</v>
      </c>
      <c r="I31" s="26">
        <f>'Форма 4'!I499</f>
        <v>0</v>
      </c>
      <c r="J31" s="26">
        <v>0</v>
      </c>
      <c r="K31" s="26">
        <f>'Форма 4'!I500</f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</row>
    <row r="32" spans="1:30" ht="10.5">
      <c r="A32" s="25" t="str">
        <f>'Форма 4'!A517</f>
        <v>27.</v>
      </c>
      <c r="B32" s="25">
        <f t="shared" si="0"/>
        <v>7.53</v>
      </c>
      <c r="C32" s="25">
        <v>6.11</v>
      </c>
      <c r="D32" s="25">
        <v>1.42</v>
      </c>
      <c r="E32" s="25">
        <v>0.05</v>
      </c>
      <c r="F32" s="25">
        <v>0</v>
      </c>
      <c r="G32" s="25">
        <v>0</v>
      </c>
      <c r="H32" s="25">
        <v>0</v>
      </c>
      <c r="I32" s="26">
        <f>'Форма 4'!I517</f>
        <v>0.5076252</v>
      </c>
      <c r="J32" s="26">
        <v>0</v>
      </c>
      <c r="K32" s="26">
        <f>'Форма 4'!I518</f>
        <v>0.003</v>
      </c>
      <c r="L32" s="25">
        <v>0</v>
      </c>
      <c r="M32" s="25">
        <v>0</v>
      </c>
      <c r="N32" s="25">
        <v>7.08</v>
      </c>
      <c r="O32" s="25">
        <v>4.37</v>
      </c>
      <c r="P32" s="25">
        <v>7.03</v>
      </c>
      <c r="Q32" s="25">
        <v>0.05</v>
      </c>
      <c r="R32" s="25">
        <v>4.34</v>
      </c>
      <c r="S32" s="25">
        <v>0.03</v>
      </c>
      <c r="T32" s="25">
        <v>0</v>
      </c>
      <c r="U32" s="25">
        <v>0</v>
      </c>
      <c r="V32" s="25">
        <v>0.0014832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</row>
    <row r="33" spans="1:30" ht="10.5">
      <c r="A33" s="25" t="str">
        <f>'Форма 4'!A536</f>
        <v>28.</v>
      </c>
      <c r="B33" s="25">
        <f t="shared" si="0"/>
        <v>298.86</v>
      </c>
      <c r="C33" s="25">
        <v>17.57</v>
      </c>
      <c r="D33" s="25">
        <v>4.44</v>
      </c>
      <c r="E33" s="25">
        <v>0.15</v>
      </c>
      <c r="F33" s="25">
        <v>276.85</v>
      </c>
      <c r="G33" s="25">
        <v>0</v>
      </c>
      <c r="H33" s="25">
        <v>0</v>
      </c>
      <c r="I33" s="26">
        <f>'Форма 4'!I536</f>
        <v>1.4594225</v>
      </c>
      <c r="J33" s="26">
        <v>0</v>
      </c>
      <c r="K33" s="26">
        <f>'Форма 4'!I537</f>
        <v>0.009375</v>
      </c>
      <c r="L33" s="25">
        <v>0</v>
      </c>
      <c r="M33" s="25">
        <v>0</v>
      </c>
      <c r="N33" s="25">
        <v>20.38</v>
      </c>
      <c r="O33" s="25">
        <v>12.58</v>
      </c>
      <c r="P33" s="25">
        <v>20.21</v>
      </c>
      <c r="Q33" s="25">
        <v>0.17</v>
      </c>
      <c r="R33" s="25">
        <v>12.47</v>
      </c>
      <c r="S33" s="25">
        <v>0.11</v>
      </c>
      <c r="T33" s="25">
        <v>0</v>
      </c>
      <c r="U33" s="25">
        <v>0</v>
      </c>
      <c r="V33" s="25">
        <v>0.004635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</row>
    <row r="34" spans="1:30" ht="10.5">
      <c r="A34" s="25" t="str">
        <f>'Форма 4'!A555</f>
        <v>29.</v>
      </c>
      <c r="B34" s="25">
        <f t="shared" si="0"/>
        <v>10.36</v>
      </c>
      <c r="C34" s="25">
        <v>7.54</v>
      </c>
      <c r="D34" s="25">
        <v>2.82</v>
      </c>
      <c r="E34" s="25">
        <v>0</v>
      </c>
      <c r="F34" s="25">
        <v>0</v>
      </c>
      <c r="G34" s="25">
        <v>0</v>
      </c>
      <c r="H34" s="25">
        <v>0</v>
      </c>
      <c r="I34" s="26">
        <f>'Форма 4'!I555</f>
        <v>0.60152</v>
      </c>
      <c r="J34" s="26">
        <v>0</v>
      </c>
      <c r="K34" s="26">
        <f>'Форма 4'!I556</f>
        <v>0</v>
      </c>
      <c r="L34" s="25">
        <v>0</v>
      </c>
      <c r="M34" s="25">
        <v>0</v>
      </c>
      <c r="N34" s="25">
        <v>8.67</v>
      </c>
      <c r="O34" s="25">
        <v>5.35</v>
      </c>
      <c r="P34" s="25">
        <v>8.67</v>
      </c>
      <c r="Q34" s="25">
        <v>0</v>
      </c>
      <c r="R34" s="25">
        <v>5.35</v>
      </c>
      <c r="S34" s="25">
        <v>0</v>
      </c>
      <c r="T34" s="25">
        <v>0</v>
      </c>
      <c r="U34" s="25">
        <v>0</v>
      </c>
      <c r="V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</row>
    <row r="35" spans="1:30" ht="10.5">
      <c r="A35" s="25" t="str">
        <f>'Форма 4'!A574</f>
        <v>30.</v>
      </c>
      <c r="B35" s="25">
        <f t="shared" si="0"/>
        <v>238.82</v>
      </c>
      <c r="C35" s="25">
        <v>21.69</v>
      </c>
      <c r="D35" s="25">
        <v>8.81</v>
      </c>
      <c r="E35" s="25">
        <v>0</v>
      </c>
      <c r="F35" s="25">
        <v>208.32</v>
      </c>
      <c r="G35" s="25">
        <v>0</v>
      </c>
      <c r="H35" s="25">
        <v>0</v>
      </c>
      <c r="I35" s="26">
        <f>'Форма 4'!I574</f>
        <v>1.72937</v>
      </c>
      <c r="J35" s="26">
        <v>0</v>
      </c>
      <c r="K35" s="26">
        <f>'Форма 4'!I575</f>
        <v>0</v>
      </c>
      <c r="L35" s="25">
        <v>0</v>
      </c>
      <c r="M35" s="25">
        <v>0</v>
      </c>
      <c r="N35" s="25">
        <v>24.94</v>
      </c>
      <c r="O35" s="25">
        <v>15.4</v>
      </c>
      <c r="P35" s="25">
        <v>24.94</v>
      </c>
      <c r="Q35" s="25">
        <v>0</v>
      </c>
      <c r="R35" s="25">
        <v>15.4</v>
      </c>
      <c r="S35" s="25">
        <v>0</v>
      </c>
      <c r="T35" s="25">
        <v>0</v>
      </c>
      <c r="U35" s="25">
        <v>0</v>
      </c>
      <c r="V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</row>
    <row r="36" spans="1:30" ht="10.5">
      <c r="A36" s="25" t="str">
        <f>'Форма 4'!A593</f>
        <v>31.</v>
      </c>
      <c r="B36" s="25">
        <f t="shared" si="0"/>
        <v>1039.1</v>
      </c>
      <c r="C36" s="25">
        <v>957.78</v>
      </c>
      <c r="D36" s="25">
        <v>4.96</v>
      </c>
      <c r="E36" s="25">
        <v>0</v>
      </c>
      <c r="F36" s="25">
        <v>76.36</v>
      </c>
      <c r="G36" s="25">
        <v>0</v>
      </c>
      <c r="H36" s="25">
        <v>0</v>
      </c>
      <c r="I36" s="26">
        <f>'Форма 4'!I593</f>
        <v>83.43</v>
      </c>
      <c r="J36" s="26">
        <v>0</v>
      </c>
      <c r="K36" s="26">
        <f>'Форма 4'!I594</f>
        <v>0</v>
      </c>
      <c r="L36" s="25">
        <v>0</v>
      </c>
      <c r="M36" s="25">
        <v>0</v>
      </c>
      <c r="N36" s="25">
        <v>986.51</v>
      </c>
      <c r="O36" s="25">
        <v>574.67</v>
      </c>
      <c r="P36" s="25">
        <v>986.51</v>
      </c>
      <c r="Q36" s="25">
        <v>0</v>
      </c>
      <c r="R36" s="25">
        <v>574.67</v>
      </c>
      <c r="S36" s="25">
        <v>0</v>
      </c>
      <c r="T36" s="25">
        <v>0</v>
      </c>
      <c r="U36" s="25">
        <v>0</v>
      </c>
      <c r="V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</row>
    <row r="37" spans="1:30" ht="10.5">
      <c r="A37" s="25" t="str">
        <f>'Форма 4'!A611</f>
        <v>32.</v>
      </c>
      <c r="B37" s="25">
        <f t="shared" si="0"/>
        <v>21.1</v>
      </c>
      <c r="C37" s="25">
        <v>0</v>
      </c>
      <c r="D37" s="25">
        <v>0</v>
      </c>
      <c r="E37" s="25">
        <v>0</v>
      </c>
      <c r="F37" s="25">
        <v>21.1</v>
      </c>
      <c r="G37" s="25">
        <v>20.3</v>
      </c>
      <c r="H37" s="25">
        <v>0</v>
      </c>
      <c r="I37" s="26">
        <f>'Форма 4'!I611</f>
        <v>0</v>
      </c>
      <c r="J37" s="26">
        <v>0</v>
      </c>
      <c r="K37" s="26">
        <f>'Форма 4'!I612</f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</row>
    <row r="38" spans="1:30" ht="10.5">
      <c r="A38" s="25" t="str">
        <f>'Форма 4'!A629</f>
        <v>33.</v>
      </c>
      <c r="B38" s="25">
        <f t="shared" si="0"/>
        <v>98.98</v>
      </c>
      <c r="C38" s="25">
        <v>87.36</v>
      </c>
      <c r="D38" s="25">
        <v>6.14</v>
      </c>
      <c r="E38" s="25">
        <v>0</v>
      </c>
      <c r="F38" s="25">
        <v>5.48</v>
      </c>
      <c r="G38" s="25">
        <v>0</v>
      </c>
      <c r="H38" s="25">
        <v>0</v>
      </c>
      <c r="I38" s="26">
        <f>'Форма 4'!I629</f>
        <v>5.934345</v>
      </c>
      <c r="J38" s="26">
        <v>0</v>
      </c>
      <c r="K38" s="26">
        <f>'Форма 4'!I630</f>
        <v>0</v>
      </c>
      <c r="L38" s="25">
        <v>0</v>
      </c>
      <c r="M38" s="25">
        <v>0</v>
      </c>
      <c r="N38" s="25">
        <v>100.46</v>
      </c>
      <c r="O38" s="25">
        <v>62.03</v>
      </c>
      <c r="P38" s="25">
        <v>100.46</v>
      </c>
      <c r="Q38" s="25">
        <v>0</v>
      </c>
      <c r="R38" s="25">
        <v>62.03</v>
      </c>
      <c r="S38" s="25">
        <v>0</v>
      </c>
      <c r="T38" s="25">
        <v>0</v>
      </c>
      <c r="U38" s="25">
        <v>0</v>
      </c>
      <c r="V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</row>
    <row r="39" spans="1:30" ht="10.5">
      <c r="A39" s="25" t="str">
        <f>'Форма 4'!A648</f>
        <v>34.</v>
      </c>
      <c r="B39" s="25">
        <f t="shared" si="0"/>
        <v>107.69</v>
      </c>
      <c r="C39" s="25">
        <v>87.36</v>
      </c>
      <c r="D39" s="25">
        <v>6.14</v>
      </c>
      <c r="E39" s="25">
        <v>0</v>
      </c>
      <c r="F39" s="25">
        <v>14.19</v>
      </c>
      <c r="G39" s="25">
        <v>0</v>
      </c>
      <c r="H39" s="25">
        <v>0</v>
      </c>
      <c r="I39" s="26">
        <f>'Форма 4'!I648</f>
        <v>5.934345</v>
      </c>
      <c r="J39" s="26">
        <v>0</v>
      </c>
      <c r="K39" s="26">
        <f>'Форма 4'!I649</f>
        <v>0</v>
      </c>
      <c r="L39" s="25">
        <v>0</v>
      </c>
      <c r="M39" s="25">
        <v>0</v>
      </c>
      <c r="N39" s="25">
        <v>100.46</v>
      </c>
      <c r="O39" s="25">
        <v>62.03</v>
      </c>
      <c r="P39" s="25">
        <v>100.46</v>
      </c>
      <c r="Q39" s="25">
        <v>0</v>
      </c>
      <c r="R39" s="25">
        <v>62.03</v>
      </c>
      <c r="S39" s="25">
        <v>0</v>
      </c>
      <c r="T39" s="25">
        <v>0</v>
      </c>
      <c r="U39" s="25">
        <v>0</v>
      </c>
      <c r="V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</row>
    <row r="40" spans="1:30" ht="10.5">
      <c r="A40" s="25" t="str">
        <f>'Форма 4'!A667</f>
        <v>35.</v>
      </c>
      <c r="B40" s="25">
        <f t="shared" si="0"/>
        <v>56.6</v>
      </c>
      <c r="C40" s="25">
        <v>0</v>
      </c>
      <c r="D40" s="25">
        <v>56.6</v>
      </c>
      <c r="E40" s="25">
        <v>0</v>
      </c>
      <c r="F40" s="25">
        <v>0</v>
      </c>
      <c r="G40" s="25">
        <v>0</v>
      </c>
      <c r="H40" s="25">
        <v>0</v>
      </c>
      <c r="I40" s="26">
        <f>'Форма 4'!I667</f>
        <v>0</v>
      </c>
      <c r="J40" s="26">
        <v>0</v>
      </c>
      <c r="K40" s="26">
        <f>'Форма 4'!I668</f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</row>
    <row r="41" spans="1:30" ht="10.5">
      <c r="A41" s="25" t="str">
        <f>'Форма 4'!A685</f>
        <v>36.</v>
      </c>
      <c r="B41" s="25">
        <f t="shared" si="0"/>
        <v>17.99</v>
      </c>
      <c r="C41" s="25">
        <v>0</v>
      </c>
      <c r="D41" s="25">
        <v>0</v>
      </c>
      <c r="E41" s="25">
        <v>0</v>
      </c>
      <c r="F41" s="25">
        <v>17.99</v>
      </c>
      <c r="G41" s="25">
        <v>0</v>
      </c>
      <c r="H41" s="25">
        <v>0</v>
      </c>
      <c r="I41" s="26">
        <f>'Форма 4'!I685</f>
        <v>0</v>
      </c>
      <c r="J41" s="26">
        <v>0</v>
      </c>
      <c r="K41" s="26">
        <f>'Форма 4'!I686</f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D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196</v>
      </c>
      <c r="C1" s="27" t="s">
        <v>197</v>
      </c>
      <c r="D1" s="27" t="s">
        <v>198</v>
      </c>
      <c r="E1" s="27" t="s">
        <v>199</v>
      </c>
      <c r="F1" s="27" t="s">
        <v>200</v>
      </c>
      <c r="G1" s="27" t="s">
        <v>201</v>
      </c>
      <c r="H1" s="27" t="s">
        <v>202</v>
      </c>
      <c r="I1" s="27" t="s">
        <v>203</v>
      </c>
      <c r="J1" s="27" t="s">
        <v>204</v>
      </c>
      <c r="K1" s="27" t="s">
        <v>205</v>
      </c>
      <c r="L1" s="27" t="s">
        <v>206</v>
      </c>
      <c r="M1" s="27" t="s">
        <v>207</v>
      </c>
      <c r="N1" s="27" t="s">
        <v>208</v>
      </c>
      <c r="O1" s="27" t="s">
        <v>209</v>
      </c>
      <c r="P1" s="27" t="s">
        <v>210</v>
      </c>
      <c r="Q1" s="27" t="s">
        <v>211</v>
      </c>
      <c r="R1" s="27" t="s">
        <v>212</v>
      </c>
      <c r="S1" s="27" t="s">
        <v>213</v>
      </c>
      <c r="T1" s="27" t="s">
        <v>214</v>
      </c>
      <c r="U1" s="27" t="s">
        <v>215</v>
      </c>
      <c r="V1" s="27" t="s">
        <v>216</v>
      </c>
      <c r="X1" s="27" t="s">
        <v>217</v>
      </c>
      <c r="Y1" s="27" t="s">
        <v>218</v>
      </c>
      <c r="Z1" s="27" t="s">
        <v>219</v>
      </c>
      <c r="AA1" s="27" t="s">
        <v>220</v>
      </c>
      <c r="AB1" s="27" t="s">
        <v>221</v>
      </c>
      <c r="AC1" s="27" t="s">
        <v>222</v>
      </c>
      <c r="AD1" s="27" t="s">
        <v>223</v>
      </c>
    </row>
    <row r="2" spans="1:10" ht="10.5">
      <c r="A2" s="37"/>
      <c r="B2" s="58"/>
      <c r="C2" s="58"/>
      <c r="D2" s="58"/>
      <c r="E2" s="58"/>
      <c r="F2" s="58"/>
      <c r="G2" s="58"/>
      <c r="H2" s="58"/>
      <c r="I2" s="58"/>
      <c r="J2" s="58"/>
    </row>
    <row r="3" spans="1:10" ht="10.5">
      <c r="A3" s="28"/>
      <c r="B3" s="59" t="s">
        <v>224</v>
      </c>
      <c r="C3" s="59"/>
      <c r="D3" s="59"/>
      <c r="E3" s="59"/>
      <c r="F3" s="59"/>
      <c r="G3" s="59"/>
      <c r="H3" s="59"/>
      <c r="I3" s="59"/>
      <c r="J3" s="59"/>
    </row>
    <row r="4" spans="1:10" ht="10.5">
      <c r="A4" s="28"/>
      <c r="B4" s="59" t="s">
        <v>225</v>
      </c>
      <c r="C4" s="59"/>
      <c r="D4" s="59"/>
      <c r="E4" s="59"/>
      <c r="F4" s="59"/>
      <c r="G4" s="59"/>
      <c r="H4" s="59"/>
      <c r="I4" s="59"/>
      <c r="J4" s="59"/>
    </row>
    <row r="5" spans="1:10" ht="10.5">
      <c r="A5" s="37"/>
      <c r="B5" s="58"/>
      <c r="C5" s="58"/>
      <c r="D5" s="58"/>
      <c r="E5" s="58"/>
      <c r="F5" s="58"/>
      <c r="G5" s="58"/>
      <c r="H5" s="58"/>
      <c r="I5" s="58"/>
      <c r="J5" s="58"/>
    </row>
    <row r="6" spans="1:30" ht="10.5">
      <c r="A6" s="25" t="str">
        <f>'Форма 4'!A28</f>
        <v>1.</v>
      </c>
      <c r="B6" s="25">
        <f aca="true" t="shared" si="0" ref="B6:B41">ROUND(C6+D6+F6,2)</f>
        <v>115.14</v>
      </c>
      <c r="C6" s="25">
        <f>ROUND('Форма 4'!C28*'Базовые цены за единицу'!C6,2)</f>
        <v>49.89</v>
      </c>
      <c r="D6" s="25">
        <f>ROUND('Форма 4'!C28*'Базовые цены за единицу'!D6,2)</f>
        <v>59.19</v>
      </c>
      <c r="E6" s="25">
        <f>ROUND('Форма 4'!C28*'Базовые цены за единицу'!E6,2)</f>
        <v>1.62</v>
      </c>
      <c r="F6" s="25">
        <f>ROUND('Форма 4'!C28*'Базовые цены за единицу'!F6,2)</f>
        <v>6.06</v>
      </c>
      <c r="G6" s="25">
        <f>ROUND('Форма 4'!C28*'Базовые цены за единицу'!G6,2)</f>
        <v>0</v>
      </c>
      <c r="H6" s="25">
        <f>ROUND('Форма 4'!C28*'Базовые цены за единицу'!H6,2)</f>
        <v>0</v>
      </c>
      <c r="I6" s="29">
        <f>ОКРУГЛВСЕ('Форма 4'!C28*'Базовые цены за единицу'!I6,8)</f>
        <v>4.40016</v>
      </c>
      <c r="J6" s="26">
        <f>ОКРУГЛВСЕ('Форма 4'!C28*'Базовые цены за единицу'!J6,8)</f>
        <v>0</v>
      </c>
      <c r="K6" s="29">
        <f>ОКРУГЛВСЕ('Форма 4'!C28*'Базовые цены за единицу'!K6,8)</f>
        <v>0.096</v>
      </c>
      <c r="L6" s="25">
        <f>ROUND('Форма 4'!C28*'Базовые цены за единицу'!L6,2)</f>
        <v>0</v>
      </c>
      <c r="M6" s="25">
        <f>ROUND('Форма 4'!C28*'Базовые цены за единицу'!M6,2)</f>
        <v>0</v>
      </c>
      <c r="N6" s="25">
        <f>ROUND((C6+E6)*'Форма 4'!C41/100,2)</f>
        <v>59.24</v>
      </c>
      <c r="O6" s="25">
        <f>ROUND((C6+E6)*'Форма 4'!C44/100,2)</f>
        <v>36.57</v>
      </c>
      <c r="P6" s="25">
        <f>ROUND('Форма 4'!C28*'Базовые цены за единицу'!P6,2)</f>
        <v>57.36</v>
      </c>
      <c r="Q6" s="25">
        <f>ROUND('Форма 4'!C28*'Базовые цены за единицу'!Q6,2)</f>
        <v>1.89</v>
      </c>
      <c r="R6" s="25">
        <f>ROUND('Форма 4'!C28*'Базовые цены за единицу'!R6,2)</f>
        <v>35.43</v>
      </c>
      <c r="S6" s="25">
        <f>ROUND('Форма 4'!C28*'Базовые цены за единицу'!S6,2)</f>
        <v>1.14</v>
      </c>
      <c r="T6" s="25">
        <f>ROUND('Форма 4'!C28*'Базовые цены за единицу'!T6,2)</f>
        <v>0</v>
      </c>
      <c r="U6" s="25">
        <f>ROUND('Форма 4'!C28*'Базовые цены за единицу'!U6,2)</f>
        <v>0</v>
      </c>
      <c r="V6" s="25">
        <f>ROUND('Форма 4'!C28*'Базовые цены за единицу'!V6,2)</f>
        <v>0.05</v>
      </c>
      <c r="X6" s="25">
        <f>ROUND('Форма 4'!C28*'Базовые цены за единицу'!X6,2)</f>
        <v>0</v>
      </c>
      <c r="Y6" s="25">
        <f>IF(Определители!I6="9",ROUND((C6+E6)*(Начисления!M6/100)*('Форма 4'!C41/100),2),0)</f>
        <v>0</v>
      </c>
      <c r="Z6" s="25">
        <f>IF(Определители!I6="9",ROUND((C6+E6)*(100-Начисления!M6/100)*('Форма 4'!C41/100),2),0)</f>
        <v>0</v>
      </c>
      <c r="AA6" s="25">
        <f>IF(Определители!I6="9",ROUND((C6+E6)*(Начисления!M6/100)*('Форма 4'!C44/100),2),0)</f>
        <v>0</v>
      </c>
      <c r="AB6" s="25">
        <f>IF(Определители!I6="9",ROUND((C6+E6)*(100-Начисления!M6/100)*('Форма 4'!C44/100),2),0)</f>
        <v>0</v>
      </c>
      <c r="AC6" s="25">
        <f>IF(Определители!I6="9",ROUND(B6*Начисления!M6/100,2),0)</f>
        <v>0</v>
      </c>
      <c r="AD6" s="25">
        <f>IF(Определители!I6="9",ROUND(B6*(100-Начисления!M6)/100,2),0)</f>
        <v>0</v>
      </c>
    </row>
    <row r="7" spans="1:30" ht="10.5">
      <c r="A7" s="25" t="str">
        <f>'Форма 4'!A48</f>
        <v>2.</v>
      </c>
      <c r="B7" s="25">
        <f t="shared" si="0"/>
        <v>466.41</v>
      </c>
      <c r="C7" s="25">
        <f>ROUND('Форма 4'!C48*'Базовые цены за единицу'!C7,2)</f>
        <v>143.46</v>
      </c>
      <c r="D7" s="25">
        <f>ROUND('Форма 4'!C48*'Базовые цены за единицу'!D7,2)</f>
        <v>184.95</v>
      </c>
      <c r="E7" s="25">
        <f>ROUND('Форма 4'!C48*'Базовые цены за единицу'!E7,2)</f>
        <v>5.07</v>
      </c>
      <c r="F7" s="25">
        <f>ROUND('Форма 4'!C48*'Базовые цены за единицу'!F7,2)</f>
        <v>138</v>
      </c>
      <c r="G7" s="25">
        <f>ROUND('Форма 4'!C48*'Базовые цены за единицу'!G7,2)</f>
        <v>0</v>
      </c>
      <c r="H7" s="25">
        <f>ROUND('Форма 4'!C48*'Базовые цены за единицу'!H7,2)</f>
        <v>0</v>
      </c>
      <c r="I7" s="29">
        <f>ОКРУГЛВСЕ('Форма 4'!C48*'Базовые цены за единицу'!I7,8)</f>
        <v>12.65046</v>
      </c>
      <c r="J7" s="26">
        <f>ОКРУГЛВСЕ('Форма 4'!C48*'Базовые цены за единицу'!J7,8)</f>
        <v>0</v>
      </c>
      <c r="K7" s="29">
        <f>ОКРУГЛВСЕ('Форма 4'!C48*'Базовые цены за единицу'!K7,8)</f>
        <v>0.3</v>
      </c>
      <c r="L7" s="25">
        <f>ROUND('Форма 4'!C48*'Базовые цены за единицу'!L7,2)</f>
        <v>0</v>
      </c>
      <c r="M7" s="25">
        <f>ROUND('Форма 4'!C48*'Базовые цены за единицу'!M7,2)</f>
        <v>0</v>
      </c>
      <c r="N7" s="25">
        <f>ROUND((C7+E7)*'Форма 4'!C60/100,2)</f>
        <v>170.81</v>
      </c>
      <c r="O7" s="25">
        <f>ROUND((C7+E7)*'Форма 4'!C63/100,2)</f>
        <v>105.46</v>
      </c>
      <c r="P7" s="25">
        <f>ROUND('Форма 4'!C48*'Базовые цены за единицу'!P7,2)</f>
        <v>164.97</v>
      </c>
      <c r="Q7" s="25">
        <f>ROUND('Форма 4'!C48*'Базовые цены за единицу'!Q7,2)</f>
        <v>5.85</v>
      </c>
      <c r="R7" s="25">
        <f>ROUND('Форма 4'!C48*'Базовые цены за единицу'!R7,2)</f>
        <v>101.85</v>
      </c>
      <c r="S7" s="25">
        <f>ROUND('Форма 4'!C48*'Базовые цены за единицу'!S7,2)</f>
        <v>3.6</v>
      </c>
      <c r="T7" s="25">
        <f>ROUND('Форма 4'!C48*'Базовые цены за единицу'!T7,2)</f>
        <v>0</v>
      </c>
      <c r="U7" s="25">
        <f>ROUND('Форма 4'!C48*'Базовые цены за единицу'!U7,2)</f>
        <v>0</v>
      </c>
      <c r="V7" s="25">
        <f>ROUND('Форма 4'!C48*'Базовые цены за единицу'!V7,2)</f>
        <v>0.15</v>
      </c>
      <c r="X7" s="25">
        <f>ROUND('Форма 4'!C48*'Базовые цены за единицу'!X7,2)</f>
        <v>0</v>
      </c>
      <c r="Y7" s="25">
        <f>IF(Определители!I7="9",ROUND((C7+E7)*(Начисления!M7/100)*('Форма 4'!C60/100),2),0)</f>
        <v>0</v>
      </c>
      <c r="Z7" s="25">
        <f>IF(Определители!I7="9",ROUND((C7+E7)*(100-Начисления!M7/100)*('Форма 4'!C60/100),2),0)</f>
        <v>0</v>
      </c>
      <c r="AA7" s="25">
        <f>IF(Определители!I7="9",ROUND((C7+E7)*(Начисления!M7/100)*('Форма 4'!C63/100),2),0)</f>
        <v>0</v>
      </c>
      <c r="AB7" s="25">
        <f>IF(Определители!I7="9",ROUND((C7+E7)*(100-Начисления!M7/100)*('Форма 4'!C63/100),2),0)</f>
        <v>0</v>
      </c>
      <c r="AC7" s="25">
        <f>IF(Определители!I7="9",ROUND(B7*Начисления!M7/100,2),0)</f>
        <v>0</v>
      </c>
      <c r="AD7" s="25">
        <f>IF(Определители!I7="9",ROUND(B7*(100-Начисления!M7)/100,2),0)</f>
        <v>0</v>
      </c>
    </row>
    <row r="8" spans="1:30" ht="10.5">
      <c r="A8" s="25" t="str">
        <f>'Форма 4'!A67</f>
        <v>3.</v>
      </c>
      <c r="B8" s="25">
        <f t="shared" si="0"/>
        <v>27510</v>
      </c>
      <c r="C8" s="25">
        <f>ROUND('Форма 4'!C67*'Базовые цены за единицу'!C8,2)</f>
        <v>0</v>
      </c>
      <c r="D8" s="25">
        <f>ROUND('Форма 4'!C67*'Базовые цены за единицу'!D8,2)</f>
        <v>0</v>
      </c>
      <c r="E8" s="25">
        <f>ROUND('Форма 4'!C67*'Базовые цены за единицу'!E8,2)</f>
        <v>0</v>
      </c>
      <c r="F8" s="25">
        <f>ROUND('Форма 4'!C67*'Базовые цены за единицу'!F8,2)</f>
        <v>27510</v>
      </c>
      <c r="G8" s="25">
        <f>ROUND('Форма 4'!C67*'Базовые цены за единицу'!G8,2)</f>
        <v>26610</v>
      </c>
      <c r="H8" s="25">
        <f>ROUND('Форма 4'!C67*'Базовые цены за единицу'!H8,2)</f>
        <v>0</v>
      </c>
      <c r="I8" s="29">
        <f>ОКРУГЛВСЕ('Форма 4'!C67*'Базовые цены за единицу'!I8,8)</f>
        <v>0</v>
      </c>
      <c r="J8" s="26">
        <f>ОКРУГЛВСЕ('Форма 4'!C67*'Базовые цены за единицу'!J8,8)</f>
        <v>0</v>
      </c>
      <c r="K8" s="29">
        <f>ОКРУГЛВСЕ('Форма 4'!C67*'Базовые цены за единицу'!K8,8)</f>
        <v>0</v>
      </c>
      <c r="L8" s="25">
        <f>ROUND('Форма 4'!C67*'Базовые цены за единицу'!L8,2)</f>
        <v>0</v>
      </c>
      <c r="M8" s="25">
        <f>ROUND('Форма 4'!C67*'Базовые цены за единицу'!M8,2)</f>
        <v>0</v>
      </c>
      <c r="N8" s="25">
        <f>ROUND((C8+E8)*'Форма 4'!C78/100,2)</f>
        <v>0</v>
      </c>
      <c r="O8" s="25">
        <f>ROUND((C8+E8)*'Форма 4'!C81/100,2)</f>
        <v>0</v>
      </c>
      <c r="P8" s="25">
        <f>ROUND('Форма 4'!C67*'Базовые цены за единицу'!P8,2)</f>
        <v>0</v>
      </c>
      <c r="Q8" s="25">
        <f>ROUND('Форма 4'!C67*'Базовые цены за единицу'!Q8,2)</f>
        <v>0</v>
      </c>
      <c r="R8" s="25">
        <f>ROUND('Форма 4'!C67*'Базовые цены за единицу'!R8,2)</f>
        <v>0</v>
      </c>
      <c r="S8" s="25">
        <f>ROUND('Форма 4'!C67*'Базовые цены за единицу'!S8,2)</f>
        <v>0</v>
      </c>
      <c r="T8" s="25">
        <f>ROUND('Форма 4'!C67*'Базовые цены за единицу'!T8,2)</f>
        <v>0</v>
      </c>
      <c r="U8" s="25">
        <f>ROUND('Форма 4'!C67*'Базовые цены за единицу'!U8,2)</f>
        <v>0</v>
      </c>
      <c r="V8" s="25">
        <f>ROUND('Форма 4'!C67*'Базовые цены за единицу'!V8,2)</f>
        <v>0</v>
      </c>
      <c r="X8" s="25">
        <f>ROUND('Форма 4'!C67*'Базовые цены за единицу'!X8,2)</f>
        <v>0</v>
      </c>
      <c r="Y8" s="25">
        <f>IF(Определители!I8="9",ROUND((C8+E8)*(Начисления!M8/100)*('Форма 4'!C78/100),2),0)</f>
        <v>0</v>
      </c>
      <c r="Z8" s="25">
        <f>IF(Определители!I8="9",ROUND((C8+E8)*(100-Начисления!M8/100)*('Форма 4'!C78/100),2),0)</f>
        <v>0</v>
      </c>
      <c r="AA8" s="25">
        <f>IF(Определители!I8="9",ROUND((C8+E8)*(Начисления!M8/100)*('Форма 4'!C81/100),2),0)</f>
        <v>0</v>
      </c>
      <c r="AB8" s="25">
        <f>IF(Определители!I8="9",ROUND((C8+E8)*(100-Начисления!M8/100)*('Форма 4'!C81/100),2),0)</f>
        <v>0</v>
      </c>
      <c r="AC8" s="25">
        <f>IF(Определители!I8="9",ROUND(B8*Начисления!M8/100,2),0)</f>
        <v>0</v>
      </c>
      <c r="AD8" s="25">
        <f>IF(Определители!I8="9",ROUND(B8*(100-Начисления!M8)/100,2),0)</f>
        <v>0</v>
      </c>
    </row>
    <row r="9" spans="1:30" ht="10.5">
      <c r="A9" s="25" t="str">
        <f>'Форма 4'!A85</f>
        <v>4.</v>
      </c>
      <c r="B9" s="25">
        <f t="shared" si="0"/>
        <v>510.62</v>
      </c>
      <c r="C9" s="25">
        <f>ROUND('Форма 4'!C85*'Базовые цены за единицу'!C9,2)</f>
        <v>166.12</v>
      </c>
      <c r="D9" s="25">
        <f>ROUND('Форма 4'!C85*'Базовые цены за единицу'!D9,2)</f>
        <v>48.76</v>
      </c>
      <c r="E9" s="25">
        <f>ROUND('Форма 4'!C85*'Базовые цены за единицу'!E9,2)</f>
        <v>0</v>
      </c>
      <c r="F9" s="25">
        <f>ROUND('Форма 4'!C85*'Базовые цены за единицу'!F9,2)</f>
        <v>295.74</v>
      </c>
      <c r="G9" s="25">
        <f>ROUND('Форма 4'!C85*'Базовые цены за единицу'!G9,2)</f>
        <v>0</v>
      </c>
      <c r="H9" s="25">
        <f>ROUND('Форма 4'!C85*'Базовые цены за единицу'!H9,2)</f>
        <v>0</v>
      </c>
      <c r="I9" s="29">
        <f>ОКРУГЛВСЕ('Форма 4'!C85*'Базовые цены за единицу'!I9,8)</f>
        <v>13.44005</v>
      </c>
      <c r="J9" s="26">
        <f>ОКРУГЛВСЕ('Форма 4'!C85*'Базовые цены за единицу'!J9,8)</f>
        <v>0</v>
      </c>
      <c r="K9" s="29">
        <f>ОКРУГЛВСЕ('Форма 4'!C85*'Базовые цены за единицу'!K9,8)</f>
        <v>0</v>
      </c>
      <c r="L9" s="25">
        <f>ROUND('Форма 4'!C85*'Базовые цены за единицу'!L9,2)</f>
        <v>0</v>
      </c>
      <c r="M9" s="25">
        <f>ROUND('Форма 4'!C85*'Базовые цены за единицу'!M9,2)</f>
        <v>0</v>
      </c>
      <c r="N9" s="25">
        <f>ROUND((C9+E9)*'Форма 4'!C98/100,2)</f>
        <v>149.51</v>
      </c>
      <c r="O9" s="25">
        <f>ROUND((C9+E9)*'Форма 4'!C101/100,2)</f>
        <v>99.67</v>
      </c>
      <c r="P9" s="25">
        <f>ROUND('Форма 4'!C85*'Базовые цены за единицу'!P9,2)</f>
        <v>149.51</v>
      </c>
      <c r="Q9" s="25">
        <f>ROUND('Форма 4'!C85*'Базовые цены за единицу'!Q9,2)</f>
        <v>0</v>
      </c>
      <c r="R9" s="25">
        <f>ROUND('Форма 4'!C85*'Базовые цены за единицу'!R9,2)</f>
        <v>99.67</v>
      </c>
      <c r="S9" s="25">
        <f>ROUND('Форма 4'!C85*'Базовые цены за единицу'!S9,2)</f>
        <v>0</v>
      </c>
      <c r="T9" s="25">
        <f>ROUND('Форма 4'!C85*'Базовые цены за единицу'!T9,2)</f>
        <v>0</v>
      </c>
      <c r="U9" s="25">
        <f>ROUND('Форма 4'!C85*'Базовые цены за единицу'!U9,2)</f>
        <v>0</v>
      </c>
      <c r="V9" s="25">
        <f>ROUND('Форма 4'!C85*'Базовые цены за единицу'!V9,2)</f>
        <v>0</v>
      </c>
      <c r="X9" s="25">
        <f>ROUND('Форма 4'!C85*'Базовые цены за единицу'!X9,2)</f>
        <v>0</v>
      </c>
      <c r="Y9" s="25">
        <f>IF(Определители!I9="9",ROUND((C9+E9)*(Начисления!M9/100)*('Форма 4'!C98/100),2),0)</f>
        <v>0</v>
      </c>
      <c r="Z9" s="25">
        <f>IF(Определители!I9="9",ROUND((C9+E9)*(100-Начисления!M9/100)*('Форма 4'!C98/100),2),0)</f>
        <v>0</v>
      </c>
      <c r="AA9" s="25">
        <f>IF(Определители!I9="9",ROUND((C9+E9)*(Начисления!M9/100)*('Форма 4'!C101/100),2),0)</f>
        <v>0</v>
      </c>
      <c r="AB9" s="25">
        <f>IF(Определители!I9="9",ROUND((C9+E9)*(100-Начисления!M9/100)*('Форма 4'!C101/100),2),0)</f>
        <v>0</v>
      </c>
      <c r="AC9" s="25">
        <f>IF(Определители!I9="9",ROUND(B9*Начисления!M9/100,2),0)</f>
        <v>0</v>
      </c>
      <c r="AD9" s="25">
        <f>IF(Определители!I9="9",ROUND(B9*(100-Начисления!M9)/100,2),0)</f>
        <v>0</v>
      </c>
    </row>
    <row r="10" spans="1:30" ht="10.5">
      <c r="A10" s="25" t="str">
        <f>'Форма 4'!A105</f>
        <v>5.</v>
      </c>
      <c r="B10" s="25">
        <f t="shared" si="0"/>
        <v>478.35</v>
      </c>
      <c r="C10" s="25">
        <f>ROUND('Форма 4'!C105*'Базовые цены за единицу'!C10,2)</f>
        <v>0</v>
      </c>
      <c r="D10" s="25">
        <f>ROUND('Форма 4'!C105*'Базовые цены за единицу'!D10,2)</f>
        <v>0</v>
      </c>
      <c r="E10" s="25">
        <f>ROUND('Форма 4'!C105*'Базовые цены за единицу'!E10,2)</f>
        <v>0</v>
      </c>
      <c r="F10" s="25">
        <f>ROUND('Форма 4'!C105*'Базовые цены за единицу'!F10,2)</f>
        <v>478.35</v>
      </c>
      <c r="G10" s="25">
        <f>ROUND('Форма 4'!C105*'Базовые цены за единицу'!G10,2)</f>
        <v>463.08</v>
      </c>
      <c r="H10" s="25">
        <f>ROUND('Форма 4'!C105*'Базовые цены за единицу'!H10,2)</f>
        <v>0</v>
      </c>
      <c r="I10" s="29">
        <f>ОКРУГЛВСЕ('Форма 4'!C105*'Базовые цены за единицу'!I10,8)</f>
        <v>0</v>
      </c>
      <c r="J10" s="26">
        <f>ОКРУГЛВСЕ('Форма 4'!C105*'Базовые цены за единицу'!J10,8)</f>
        <v>0</v>
      </c>
      <c r="K10" s="29">
        <f>ОКРУГЛВСЕ('Форма 4'!C105*'Базовые цены за единицу'!K10,8)</f>
        <v>0</v>
      </c>
      <c r="L10" s="25">
        <f>ROUND('Форма 4'!C105*'Базовые цены за единицу'!L10,2)</f>
        <v>14.8</v>
      </c>
      <c r="M10" s="25">
        <f>ROUND('Форма 4'!C105*'Базовые цены за единицу'!M10,2)</f>
        <v>0</v>
      </c>
      <c r="N10" s="25">
        <f>ROUND((C10+E10)*'Форма 4'!C117/100,2)</f>
        <v>0</v>
      </c>
      <c r="O10" s="25">
        <f>ROUND((C10+E10)*'Форма 4'!C120/100,2)</f>
        <v>0</v>
      </c>
      <c r="P10" s="25">
        <f>ROUND('Форма 4'!C105*'Базовые цены за единицу'!P10,2)</f>
        <v>0</v>
      </c>
      <c r="Q10" s="25">
        <f>ROUND('Форма 4'!C105*'Базовые цены за единицу'!Q10,2)</f>
        <v>0</v>
      </c>
      <c r="R10" s="25">
        <f>ROUND('Форма 4'!C105*'Базовые цены за единицу'!R10,2)</f>
        <v>0</v>
      </c>
      <c r="S10" s="25">
        <f>ROUND('Форма 4'!C105*'Базовые цены за единицу'!S10,2)</f>
        <v>0</v>
      </c>
      <c r="T10" s="25">
        <f>ROUND('Форма 4'!C105*'Базовые цены за единицу'!T10,2)</f>
        <v>0</v>
      </c>
      <c r="U10" s="25">
        <f>ROUND('Форма 4'!C105*'Базовые цены за единицу'!U10,2)</f>
        <v>0</v>
      </c>
      <c r="V10" s="25">
        <f>ROUND('Форма 4'!C105*'Базовые цены за единицу'!V10,2)</f>
        <v>0</v>
      </c>
      <c r="X10" s="25">
        <f>ROUND('Форма 4'!C105*'Базовые цены за единицу'!X10,2)</f>
        <v>0</v>
      </c>
      <c r="Y10" s="25">
        <f>IF(Определители!I10="9",ROUND((C10+E10)*(Начисления!M10/100)*('Форма 4'!C117/100),2),0)</f>
        <v>0</v>
      </c>
      <c r="Z10" s="25">
        <f>IF(Определители!I10="9",ROUND((C10+E10)*(100-Начисления!M10/100)*('Форма 4'!C117/100),2),0)</f>
        <v>0</v>
      </c>
      <c r="AA10" s="25">
        <f>IF(Определители!I10="9",ROUND((C10+E10)*(Начисления!M10/100)*('Форма 4'!C120/100),2),0)</f>
        <v>0</v>
      </c>
      <c r="AB10" s="25">
        <f>IF(Определители!I10="9",ROUND((C10+E10)*(100-Начисления!M10/100)*('Форма 4'!C120/100),2),0)</f>
        <v>0</v>
      </c>
      <c r="AC10" s="25">
        <f>IF(Определители!I10="9",ROUND(B10*Начисления!M10/100,2),0)</f>
        <v>0</v>
      </c>
      <c r="AD10" s="25">
        <f>IF(Определители!I10="9",ROUND(B10*(100-Начисления!M10)/100,2),0)</f>
        <v>0</v>
      </c>
    </row>
    <row r="11" spans="1:30" ht="10.5">
      <c r="A11" s="25" t="str">
        <f>'Форма 4'!A124</f>
        <v>6.</v>
      </c>
      <c r="B11" s="25">
        <f t="shared" si="0"/>
        <v>224.6</v>
      </c>
      <c r="C11" s="25">
        <f>ROUND('Форма 4'!C124*'Базовые цены за единицу'!C11,2)</f>
        <v>96.7</v>
      </c>
      <c r="D11" s="25">
        <f>ROUND('Форма 4'!C124*'Базовые цены за единицу'!D11,2)</f>
        <v>6.87</v>
      </c>
      <c r="E11" s="25">
        <f>ROUND('Форма 4'!C124*'Базовые цены за единицу'!E11,2)</f>
        <v>0</v>
      </c>
      <c r="F11" s="25">
        <f>ROUND('Форма 4'!C124*'Базовые цены за единицу'!F11,2)</f>
        <v>121.03</v>
      </c>
      <c r="G11" s="25">
        <f>ROUND('Форма 4'!C124*'Базовые цены за единицу'!G11,2)</f>
        <v>0</v>
      </c>
      <c r="H11" s="25">
        <f>ROUND('Форма 4'!C124*'Базовые цены за единицу'!H11,2)</f>
        <v>0</v>
      </c>
      <c r="I11" s="29">
        <f>ОКРУГЛВСЕ('Форма 4'!C124*'Базовые цены за единицу'!I11,8)</f>
        <v>8.855</v>
      </c>
      <c r="J11" s="26">
        <f>ОКРУГЛВСЕ('Форма 4'!C124*'Базовые цены за единицу'!J11,8)</f>
        <v>0</v>
      </c>
      <c r="K11" s="29">
        <f>ОКРУГЛВСЕ('Форма 4'!C124*'Базовые цены за единицу'!K11,8)</f>
        <v>0</v>
      </c>
      <c r="L11" s="25">
        <f>ROUND('Форма 4'!C124*'Базовые цены за единицу'!L11,2)</f>
        <v>0</v>
      </c>
      <c r="M11" s="25">
        <f>ROUND('Форма 4'!C124*'Базовые цены за единицу'!M11,2)</f>
        <v>0</v>
      </c>
      <c r="N11" s="25">
        <f>ROUND((C11+E11)*'Форма 4'!C137/100,2)</f>
        <v>87.03</v>
      </c>
      <c r="O11" s="25">
        <f>ROUND((C11+E11)*'Форма 4'!C140/100,2)</f>
        <v>58.02</v>
      </c>
      <c r="P11" s="25">
        <f>ROUND('Форма 4'!C124*'Базовые цены за единицу'!P11,2)</f>
        <v>87.03</v>
      </c>
      <c r="Q11" s="25">
        <f>ROUND('Форма 4'!C124*'Базовые цены за единицу'!Q11,2)</f>
        <v>0</v>
      </c>
      <c r="R11" s="25">
        <f>ROUND('Форма 4'!C124*'Базовые цены за единицу'!R11,2)</f>
        <v>58.02</v>
      </c>
      <c r="S11" s="25">
        <f>ROUND('Форма 4'!C124*'Базовые цены за единицу'!S11,2)</f>
        <v>0</v>
      </c>
      <c r="T11" s="25">
        <f>ROUND('Форма 4'!C124*'Базовые цены за единицу'!T11,2)</f>
        <v>0</v>
      </c>
      <c r="U11" s="25">
        <f>ROUND('Форма 4'!C124*'Базовые цены за единицу'!U11,2)</f>
        <v>0</v>
      </c>
      <c r="V11" s="25">
        <f>ROUND('Форма 4'!C124*'Базовые цены за единицу'!V11,2)</f>
        <v>0</v>
      </c>
      <c r="X11" s="25">
        <f>ROUND('Форма 4'!C124*'Базовые цены за единицу'!X11,2)</f>
        <v>0</v>
      </c>
      <c r="Y11" s="25">
        <f>IF(Определители!I11="9",ROUND((C11+E11)*(Начисления!M11/100)*('Форма 4'!C137/100),2),0)</f>
        <v>0</v>
      </c>
      <c r="Z11" s="25">
        <f>IF(Определители!I11="9",ROUND((C11+E11)*(100-Начисления!M11/100)*('Форма 4'!C137/100),2),0)</f>
        <v>0</v>
      </c>
      <c r="AA11" s="25">
        <f>IF(Определители!I11="9",ROUND((C11+E11)*(Начисления!M11/100)*('Форма 4'!C140/100),2),0)</f>
        <v>0</v>
      </c>
      <c r="AB11" s="25">
        <f>IF(Определители!I11="9",ROUND((C11+E11)*(100-Начисления!M11/100)*('Форма 4'!C140/100),2),0)</f>
        <v>0</v>
      </c>
      <c r="AC11" s="25">
        <f>IF(Определители!I11="9",ROUND(B11*Начисления!M11/100,2),0)</f>
        <v>0</v>
      </c>
      <c r="AD11" s="25">
        <f>IF(Определители!I11="9",ROUND(B11*(100-Начисления!M11)/100,2),0)</f>
        <v>0</v>
      </c>
    </row>
    <row r="12" spans="1:30" ht="10.5">
      <c r="A12" s="25" t="str">
        <f>'Форма 4'!A144</f>
        <v>7.</v>
      </c>
      <c r="B12" s="25">
        <f t="shared" si="0"/>
        <v>582.54</v>
      </c>
      <c r="C12" s="25">
        <f>ROUND('Форма 4'!C144*'Базовые цены за единицу'!C12,2)</f>
        <v>0</v>
      </c>
      <c r="D12" s="25">
        <f>ROUND('Форма 4'!C144*'Базовые цены за единицу'!D12,2)</f>
        <v>0</v>
      </c>
      <c r="E12" s="25">
        <f>ROUND('Форма 4'!C144*'Базовые цены за единицу'!E12,2)</f>
        <v>0</v>
      </c>
      <c r="F12" s="25">
        <f>ROUND('Форма 4'!C144*'Базовые цены за единицу'!F12,2)</f>
        <v>582.54</v>
      </c>
      <c r="G12" s="25">
        <f>ROUND('Форма 4'!C144*'Базовые цены за единицу'!G12,2)</f>
        <v>564.9</v>
      </c>
      <c r="H12" s="25">
        <f>ROUND('Форма 4'!C144*'Базовые цены за единицу'!H12,2)</f>
        <v>0</v>
      </c>
      <c r="I12" s="29">
        <f>ОКРУГЛВСЕ('Форма 4'!C144*'Базовые цены за единицу'!I12,8)</f>
        <v>0</v>
      </c>
      <c r="J12" s="26">
        <f>ОКРУГЛВСЕ('Форма 4'!C144*'Базовые цены за единицу'!J12,8)</f>
        <v>0</v>
      </c>
      <c r="K12" s="29">
        <f>ОКРУГЛВСЕ('Форма 4'!C144*'Базовые цены за единицу'!K12,8)</f>
        <v>0</v>
      </c>
      <c r="L12" s="25">
        <f>ROUND('Форма 4'!C144*'Базовые цены за единицу'!L12,2)</f>
        <v>0</v>
      </c>
      <c r="M12" s="25">
        <f>ROUND('Форма 4'!C144*'Базовые цены за единицу'!M12,2)</f>
        <v>0</v>
      </c>
      <c r="N12" s="25">
        <f>ROUND((C12+E12)*'Форма 4'!C156/100,2)</f>
        <v>0</v>
      </c>
      <c r="O12" s="25">
        <f>ROUND((C12+E12)*'Форма 4'!C159/100,2)</f>
        <v>0</v>
      </c>
      <c r="P12" s="25">
        <f>ROUND('Форма 4'!C144*'Базовые цены за единицу'!P12,2)</f>
        <v>0</v>
      </c>
      <c r="Q12" s="25">
        <f>ROUND('Форма 4'!C144*'Базовые цены за единицу'!Q12,2)</f>
        <v>0</v>
      </c>
      <c r="R12" s="25">
        <f>ROUND('Форма 4'!C144*'Базовые цены за единицу'!R12,2)</f>
        <v>0</v>
      </c>
      <c r="S12" s="25">
        <f>ROUND('Форма 4'!C144*'Базовые цены за единицу'!S12,2)</f>
        <v>0</v>
      </c>
      <c r="T12" s="25">
        <f>ROUND('Форма 4'!C144*'Базовые цены за единицу'!T12,2)</f>
        <v>0</v>
      </c>
      <c r="U12" s="25">
        <f>ROUND('Форма 4'!C144*'Базовые цены за единицу'!U12,2)</f>
        <v>0</v>
      </c>
      <c r="V12" s="25">
        <f>ROUND('Форма 4'!C144*'Базовые цены за единицу'!V12,2)</f>
        <v>0</v>
      </c>
      <c r="X12" s="25">
        <f>ROUND('Форма 4'!C144*'Базовые цены за единицу'!X12,2)</f>
        <v>0</v>
      </c>
      <c r="Y12" s="25">
        <f>IF(Определители!I12="9",ROUND((C12+E12)*(Начисления!M12/100)*('Форма 4'!C156/100),2),0)</f>
        <v>0</v>
      </c>
      <c r="Z12" s="25">
        <f>IF(Определители!I12="9",ROUND((C12+E12)*(100-Начисления!M12/100)*('Форма 4'!C156/100),2),0)</f>
        <v>0</v>
      </c>
      <c r="AA12" s="25">
        <f>IF(Определители!I12="9",ROUND((C12+E12)*(Начисления!M12/100)*('Форма 4'!C159/100),2),0)</f>
        <v>0</v>
      </c>
      <c r="AB12" s="25">
        <f>IF(Определители!I12="9",ROUND((C12+E12)*(100-Начисления!M12/100)*('Форма 4'!C159/100),2),0)</f>
        <v>0</v>
      </c>
      <c r="AC12" s="25">
        <f>IF(Определители!I12="9",ROUND(B12*Начисления!M12/100,2),0)</f>
        <v>0</v>
      </c>
      <c r="AD12" s="25">
        <f>IF(Определители!I12="9",ROUND(B12*(100-Начисления!M12)/100,2),0)</f>
        <v>0</v>
      </c>
    </row>
    <row r="13" spans="1:30" ht="10.5">
      <c r="A13" s="25" t="str">
        <f>'Форма 4'!A163</f>
        <v>8.</v>
      </c>
      <c r="B13" s="25">
        <f t="shared" si="0"/>
        <v>153.8</v>
      </c>
      <c r="C13" s="25">
        <f>ROUND('Форма 4'!C163*'Базовые цены за единицу'!C13,2)</f>
        <v>127.23</v>
      </c>
      <c r="D13" s="25">
        <f>ROUND('Форма 4'!C163*'Базовые цены за единицу'!D13,2)</f>
        <v>0.25</v>
      </c>
      <c r="E13" s="25">
        <f>ROUND('Форма 4'!C163*'Базовые цены за единицу'!E13,2)</f>
        <v>0.02</v>
      </c>
      <c r="F13" s="25">
        <f>ROUND('Форма 4'!C163*'Базовые цены за единицу'!F13,2)</f>
        <v>26.32</v>
      </c>
      <c r="G13" s="25">
        <f>ROUND('Форма 4'!C163*'Базовые цены за единицу'!G13,2)</f>
        <v>0</v>
      </c>
      <c r="H13" s="25">
        <f>ROUND('Форма 4'!C163*'Базовые цены за единицу'!H13,2)</f>
        <v>0</v>
      </c>
      <c r="I13" s="29">
        <f>ОКРУГЛВСЕ('Форма 4'!C163*'Базовые цены за единицу'!I13,8)</f>
        <v>11.219745</v>
      </c>
      <c r="J13" s="26">
        <f>ОКРУГЛВСЕ('Форма 4'!C163*'Базовые цены за единицу'!J13,8)</f>
        <v>0</v>
      </c>
      <c r="K13" s="29">
        <f>ОКРУГЛВСЕ('Форма 4'!C163*'Базовые цены за единицу'!K13,8)</f>
        <v>0.002125</v>
      </c>
      <c r="L13" s="25">
        <f>ROUND('Форма 4'!C163*'Базовые цены за единицу'!L13,2)</f>
        <v>0</v>
      </c>
      <c r="M13" s="25">
        <f>ROUND('Форма 4'!C163*'Базовые цены за единицу'!M13,2)</f>
        <v>0</v>
      </c>
      <c r="N13" s="25">
        <f>ROUND((C13+E13)*'Форма 4'!C175/100,2)</f>
        <v>120.89</v>
      </c>
      <c r="O13" s="25">
        <f>ROUND((C13+E13)*'Форма 4'!C178/100,2)</f>
        <v>59.81</v>
      </c>
      <c r="P13" s="25">
        <f>ROUND('Форма 4'!C163*'Базовые цены за единицу'!P13,2)</f>
        <v>120.87</v>
      </c>
      <c r="Q13" s="25">
        <f>ROUND('Форма 4'!C163*'Базовые цены за единицу'!Q13,2)</f>
        <v>0.02</v>
      </c>
      <c r="R13" s="25">
        <f>ROUND('Форма 4'!C163*'Базовые цены за единицу'!R13,2)</f>
        <v>59.8</v>
      </c>
      <c r="S13" s="25">
        <f>ROUND('Форма 4'!C163*'Базовые цены за единицу'!S13,2)</f>
        <v>0.01</v>
      </c>
      <c r="T13" s="25">
        <f>ROUND('Форма 4'!C163*'Базовые цены за единицу'!T13,2)</f>
        <v>0</v>
      </c>
      <c r="U13" s="25">
        <f>ROUND('Форма 4'!C163*'Базовые цены за единицу'!U13,2)</f>
        <v>0</v>
      </c>
      <c r="V13" s="25">
        <f>ROUND('Форма 4'!C163*'Базовые цены за единицу'!V13,2)</f>
        <v>0</v>
      </c>
      <c r="X13" s="25">
        <f>ROUND('Форма 4'!C163*'Базовые цены за единицу'!X13,2)</f>
        <v>0</v>
      </c>
      <c r="Y13" s="25">
        <f>IF(Определители!I13="9",ROUND((C13+E13)*(Начисления!M13/100)*('Форма 4'!C175/100),2),0)</f>
        <v>0</v>
      </c>
      <c r="Z13" s="25">
        <f>IF(Определители!I13="9",ROUND((C13+E13)*(100-Начисления!M13/100)*('Форма 4'!C175/100),2),0)</f>
        <v>0</v>
      </c>
      <c r="AA13" s="25">
        <f>IF(Определители!I13="9",ROUND((C13+E13)*(Начисления!M13/100)*('Форма 4'!C178/100),2),0)</f>
        <v>0</v>
      </c>
      <c r="AB13" s="25">
        <f>IF(Определители!I13="9",ROUND((C13+E13)*(100-Начисления!M13/100)*('Форма 4'!C178/100),2),0)</f>
        <v>0</v>
      </c>
      <c r="AC13" s="25">
        <f>IF(Определители!I13="9",ROUND(B13*Начисления!M13/100,2),0)</f>
        <v>0</v>
      </c>
      <c r="AD13" s="25">
        <f>IF(Определители!I13="9",ROUND(B13*(100-Начисления!M13)/100,2),0)</f>
        <v>0</v>
      </c>
    </row>
    <row r="14" spans="1:30" ht="10.5">
      <c r="A14" s="25" t="str">
        <f>'Форма 4'!A182</f>
        <v>9.</v>
      </c>
      <c r="B14" s="25">
        <f t="shared" si="0"/>
        <v>51.32</v>
      </c>
      <c r="C14" s="25">
        <f>ROUND('Форма 4'!C182*'Базовые цены за единицу'!C14,2)</f>
        <v>48.41</v>
      </c>
      <c r="D14" s="25">
        <f>ROUND('Форма 4'!C182*'Базовые цены за единицу'!D14,2)</f>
        <v>0.72</v>
      </c>
      <c r="E14" s="25">
        <f>ROUND('Форма 4'!C182*'Базовые цены за единицу'!E14,2)</f>
        <v>0</v>
      </c>
      <c r="F14" s="25">
        <f>ROUND('Форма 4'!C182*'Базовые цены за единицу'!F14,2)</f>
        <v>2.19</v>
      </c>
      <c r="G14" s="25">
        <f>ROUND('Форма 4'!C182*'Базовые цены за единицу'!G14,2)</f>
        <v>0</v>
      </c>
      <c r="H14" s="25">
        <f>ROUND('Форма 4'!C182*'Базовые цены за единицу'!H14,2)</f>
        <v>0</v>
      </c>
      <c r="I14" s="29">
        <f>ОКРУГЛВСЕ('Форма 4'!C182*'Базовые цены за единицу'!I14,8)</f>
        <v>4.4908</v>
      </c>
      <c r="J14" s="26">
        <f>ОКРУГЛВСЕ('Форма 4'!C182*'Базовые цены за единицу'!J14,8)</f>
        <v>0</v>
      </c>
      <c r="K14" s="29">
        <f>ОКРУГЛВСЕ('Форма 4'!C182*'Базовые цены за единицу'!K14,8)</f>
        <v>0</v>
      </c>
      <c r="L14" s="25">
        <f>ROUND('Форма 4'!C182*'Базовые цены за единицу'!L14,2)</f>
        <v>0</v>
      </c>
      <c r="M14" s="25">
        <f>ROUND('Форма 4'!C182*'Базовые цены за единицу'!M14,2)</f>
        <v>0</v>
      </c>
      <c r="N14" s="25">
        <f>ROUND((C14+E14)*'Форма 4'!C193/100,2)</f>
        <v>35.82</v>
      </c>
      <c r="O14" s="25">
        <f>ROUND((C14+E14)*'Форма 4'!C196/100,2)</f>
        <v>24.21</v>
      </c>
      <c r="P14" s="25">
        <f>ROUND('Форма 4'!C182*'Базовые цены за единицу'!P14,2)</f>
        <v>35.82</v>
      </c>
      <c r="Q14" s="25">
        <f>ROUND('Форма 4'!C182*'Базовые цены за единицу'!Q14,2)</f>
        <v>0</v>
      </c>
      <c r="R14" s="25">
        <f>ROUND('Форма 4'!C182*'Базовые цены за единицу'!R14,2)</f>
        <v>24.21</v>
      </c>
      <c r="S14" s="25">
        <f>ROUND('Форма 4'!C182*'Базовые цены за единицу'!S14,2)</f>
        <v>0</v>
      </c>
      <c r="T14" s="25">
        <f>ROUND('Форма 4'!C182*'Базовые цены за единицу'!T14,2)</f>
        <v>0</v>
      </c>
      <c r="U14" s="25">
        <f>ROUND('Форма 4'!C182*'Базовые цены за единицу'!U14,2)</f>
        <v>0</v>
      </c>
      <c r="V14" s="25">
        <f>ROUND('Форма 4'!C182*'Базовые цены за единицу'!V14,2)</f>
        <v>0</v>
      </c>
      <c r="X14" s="25">
        <f>ROUND('Форма 4'!C182*'Базовые цены за единицу'!X14,2)</f>
        <v>0</v>
      </c>
      <c r="Y14" s="25">
        <f>IF(Определители!I14="9",ROUND((C14+E14)*(Начисления!M14/100)*('Форма 4'!C193/100),2),0)</f>
        <v>0</v>
      </c>
      <c r="Z14" s="25">
        <f>IF(Определители!I14="9",ROUND((C14+E14)*(100-Начисления!M14/100)*('Форма 4'!C193/100),2),0)</f>
        <v>0</v>
      </c>
      <c r="AA14" s="25">
        <f>IF(Определители!I14="9",ROUND((C14+E14)*(Начисления!M14/100)*('Форма 4'!C196/100),2),0)</f>
        <v>0</v>
      </c>
      <c r="AB14" s="25">
        <f>IF(Определители!I14="9",ROUND((C14+E14)*(100-Начисления!M14/100)*('Форма 4'!C196/100),2),0)</f>
        <v>0</v>
      </c>
      <c r="AC14" s="25">
        <f>IF(Определители!I14="9",ROUND(B14*Начисления!M14/100,2),0)</f>
        <v>0</v>
      </c>
      <c r="AD14" s="25">
        <f>IF(Определители!I14="9",ROUND(B14*(100-Начисления!M14)/100,2),0)</f>
        <v>0</v>
      </c>
    </row>
    <row r="15" spans="1:30" ht="10.5">
      <c r="A15" s="25" t="str">
        <f>'Форма 4'!A200</f>
        <v>10.</v>
      </c>
      <c r="B15" s="25">
        <f t="shared" si="0"/>
        <v>257.2</v>
      </c>
      <c r="C15" s="25">
        <f>ROUND('Форма 4'!C200*'Базовые цены за единицу'!C15,2)</f>
        <v>89.1</v>
      </c>
      <c r="D15" s="25">
        <f>ROUND('Форма 4'!C200*'Базовые цены за единицу'!D15,2)</f>
        <v>16.5</v>
      </c>
      <c r="E15" s="25">
        <f>ROUND('Форма 4'!C200*'Базовые цены за единицу'!E15,2)</f>
        <v>0.4</v>
      </c>
      <c r="F15" s="25">
        <f>ROUND('Форма 4'!C200*'Базовые цены за единицу'!F15,2)</f>
        <v>151.6</v>
      </c>
      <c r="G15" s="25">
        <f>ROUND('Форма 4'!C200*'Базовые цены за единицу'!G15,2)</f>
        <v>0</v>
      </c>
      <c r="H15" s="25">
        <f>ROUND('Форма 4'!C200*'Базовые цены за единицу'!H15,2)</f>
        <v>0</v>
      </c>
      <c r="I15" s="29">
        <f>ОКРУГЛВСЕ('Форма 4'!C200*'Базовые цены за единицу'!I15,8)</f>
        <v>7.205314</v>
      </c>
      <c r="J15" s="26">
        <f>ОКРУГЛВСЕ('Форма 4'!C200*'Базовые цены за единицу'!J15,8)</f>
        <v>0</v>
      </c>
      <c r="K15" s="29">
        <f>ОКРУГЛВСЕ('Форма 4'!C200*'Базовые цены за единицу'!K15,8)</f>
        <v>0.02375</v>
      </c>
      <c r="L15" s="25">
        <f>ROUND('Форма 4'!C200*'Базовые цены за единицу'!L15,2)</f>
        <v>0</v>
      </c>
      <c r="M15" s="25">
        <f>ROUND('Форма 4'!C200*'Базовые цены за единицу'!M15,2)</f>
        <v>0</v>
      </c>
      <c r="N15" s="25">
        <f>ROUND((C15+E15)*'Форма 4'!C212/100,2)</f>
        <v>102.93</v>
      </c>
      <c r="O15" s="25">
        <f>ROUND((C15+E15)*'Форма 4'!C215/100,2)</f>
        <v>63.55</v>
      </c>
      <c r="P15" s="25">
        <f>ROUND('Форма 4'!C200*'Базовые цены за единицу'!P15,2)</f>
        <v>102.5</v>
      </c>
      <c r="Q15" s="25">
        <f>ROUND('Форма 4'!C200*'Базовые цены за единицу'!Q15,2)</f>
        <v>0.4</v>
      </c>
      <c r="R15" s="25">
        <f>ROUND('Форма 4'!C200*'Базовые цены за единицу'!R15,2)</f>
        <v>63.3</v>
      </c>
      <c r="S15" s="25">
        <f>ROUND('Форма 4'!C200*'Базовые цены за единицу'!S15,2)</f>
        <v>0.2</v>
      </c>
      <c r="T15" s="25">
        <f>ROUND('Форма 4'!C200*'Базовые цены за единицу'!T15,2)</f>
        <v>0</v>
      </c>
      <c r="U15" s="25">
        <f>ROUND('Форма 4'!C200*'Базовые цены за единицу'!U15,2)</f>
        <v>0</v>
      </c>
      <c r="V15" s="25">
        <f>ROUND('Форма 4'!C200*'Базовые цены за единицу'!V15,2)</f>
        <v>0.01</v>
      </c>
      <c r="X15" s="25">
        <f>ROUND('Форма 4'!C200*'Базовые цены за единицу'!X15,2)</f>
        <v>0</v>
      </c>
      <c r="Y15" s="25">
        <f>IF(Определители!I15="9",ROUND((C15+E15)*(Начисления!M15/100)*('Форма 4'!C212/100),2),0)</f>
        <v>0</v>
      </c>
      <c r="Z15" s="25">
        <f>IF(Определители!I15="9",ROUND((C15+E15)*(100-Начисления!M15/100)*('Форма 4'!C212/100),2),0)</f>
        <v>0</v>
      </c>
      <c r="AA15" s="25">
        <f>IF(Определители!I15="9",ROUND((C15+E15)*(Начисления!M15/100)*('Форма 4'!C215/100),2),0)</f>
        <v>0</v>
      </c>
      <c r="AB15" s="25">
        <f>IF(Определители!I15="9",ROUND((C15+E15)*(100-Начисления!M15/100)*('Форма 4'!C215/100),2),0)</f>
        <v>0</v>
      </c>
      <c r="AC15" s="25">
        <f>IF(Определители!I15="9",ROUND(B15*Начисления!M15/100,2),0)</f>
        <v>0</v>
      </c>
      <c r="AD15" s="25">
        <f>IF(Определители!I15="9",ROUND(B15*(100-Начисления!M15)/100,2),0)</f>
        <v>0</v>
      </c>
    </row>
    <row r="16" spans="1:30" ht="10.5">
      <c r="A16" s="25" t="str">
        <f>'Форма 4'!A219</f>
        <v>11.</v>
      </c>
      <c r="B16" s="25">
        <f t="shared" si="0"/>
        <v>1224.16</v>
      </c>
      <c r="C16" s="25">
        <f>ROUND('Форма 4'!C219*'Базовые цены за единицу'!C16,2)</f>
        <v>530</v>
      </c>
      <c r="D16" s="25">
        <f>ROUND('Форма 4'!C219*'Базовые цены за единицу'!D16,2)</f>
        <v>51.12</v>
      </c>
      <c r="E16" s="25">
        <f>ROUND('Форма 4'!C219*'Базовые цены за единицу'!E16,2)</f>
        <v>0</v>
      </c>
      <c r="F16" s="25">
        <f>ROUND('Форма 4'!C219*'Базовые цены за единицу'!F16,2)</f>
        <v>643.04</v>
      </c>
      <c r="G16" s="25">
        <f>ROUND('Форма 4'!C219*'Базовые цены за единицу'!G16,2)</f>
        <v>0</v>
      </c>
      <c r="H16" s="25">
        <f>ROUND('Форма 4'!C219*'Базовые цены за единицу'!H16,2)</f>
        <v>0</v>
      </c>
      <c r="I16" s="29">
        <f>ОКРУГЛВСЕ('Форма 4'!C219*'Базовые цены за единицу'!I16,8)</f>
        <v>42.26296</v>
      </c>
      <c r="J16" s="26">
        <f>ОКРУГЛВСЕ('Форма 4'!C219*'Базовые цены за единицу'!J16,8)</f>
        <v>0</v>
      </c>
      <c r="K16" s="29">
        <f>ОКРУГЛВСЕ('Форма 4'!C219*'Базовые цены за единицу'!K16,8)</f>
        <v>0</v>
      </c>
      <c r="L16" s="25">
        <f>ROUND('Форма 4'!C219*'Базовые цены за единицу'!L16,2)</f>
        <v>0</v>
      </c>
      <c r="M16" s="25">
        <f>ROUND('Форма 4'!C219*'Базовые цены за единицу'!M16,2)</f>
        <v>0</v>
      </c>
      <c r="N16" s="25">
        <f>ROUND((C16+E16)*'Форма 4'!C231/100,2)</f>
        <v>609.5</v>
      </c>
      <c r="O16" s="25">
        <f>ROUND((C16+E16)*'Форма 4'!C234/100,2)</f>
        <v>376.3</v>
      </c>
      <c r="P16" s="25">
        <f>ROUND('Форма 4'!C219*'Базовые цены за единицу'!P16,2)</f>
        <v>609.52</v>
      </c>
      <c r="Q16" s="25">
        <f>ROUND('Форма 4'!C219*'Базовые цены за единицу'!Q16,2)</f>
        <v>0</v>
      </c>
      <c r="R16" s="25">
        <f>ROUND('Форма 4'!C219*'Базовые цены за единицу'!R16,2)</f>
        <v>376.32</v>
      </c>
      <c r="S16" s="25">
        <f>ROUND('Форма 4'!C219*'Базовые цены за единицу'!S16,2)</f>
        <v>0</v>
      </c>
      <c r="T16" s="25">
        <f>ROUND('Форма 4'!C219*'Базовые цены за единицу'!T16,2)</f>
        <v>0</v>
      </c>
      <c r="U16" s="25">
        <f>ROUND('Форма 4'!C219*'Базовые цены за единицу'!U16,2)</f>
        <v>0</v>
      </c>
      <c r="V16" s="25">
        <f>ROUND('Форма 4'!C219*'Базовые цены за единицу'!V16,2)</f>
        <v>0</v>
      </c>
      <c r="X16" s="25">
        <f>ROUND('Форма 4'!C219*'Базовые цены за единицу'!X16,2)</f>
        <v>0</v>
      </c>
      <c r="Y16" s="25">
        <f>IF(Определители!I16="9",ROUND((C16+E16)*(Начисления!M16/100)*('Форма 4'!C231/100),2),0)</f>
        <v>0</v>
      </c>
      <c r="Z16" s="25">
        <f>IF(Определители!I16="9",ROUND((C16+E16)*(100-Начисления!M16/100)*('Форма 4'!C231/100),2),0)</f>
        <v>0</v>
      </c>
      <c r="AA16" s="25">
        <f>IF(Определители!I16="9",ROUND((C16+E16)*(Начисления!M16/100)*('Форма 4'!C234/100),2),0)</f>
        <v>0</v>
      </c>
      <c r="AB16" s="25">
        <f>IF(Определители!I16="9",ROUND((C16+E16)*(100-Начисления!M16/100)*('Форма 4'!C234/100),2),0)</f>
        <v>0</v>
      </c>
      <c r="AC16" s="25">
        <f>IF(Определители!I16="9",ROUND(B16*Начисления!M16/100,2),0)</f>
        <v>0</v>
      </c>
      <c r="AD16" s="25">
        <f>IF(Определители!I16="9",ROUND(B16*(100-Начисления!M16)/100,2),0)</f>
        <v>0</v>
      </c>
    </row>
    <row r="17" spans="1:30" ht="10.5">
      <c r="A17" s="25" t="str">
        <f>'Форма 4'!A238</f>
        <v>12.</v>
      </c>
      <c r="B17" s="25">
        <f t="shared" si="0"/>
        <v>106.38</v>
      </c>
      <c r="C17" s="25">
        <f>ROUND('Форма 4'!C238*'Базовые цены за единицу'!C17,2)</f>
        <v>105.82</v>
      </c>
      <c r="D17" s="25">
        <f>ROUND('Форма 4'!C238*'Базовые цены за единицу'!D17,2)</f>
        <v>0.56</v>
      </c>
      <c r="E17" s="25">
        <f>ROUND('Форма 4'!C238*'Базовые цены за единицу'!E17,2)</f>
        <v>0.28</v>
      </c>
      <c r="F17" s="25">
        <f>ROUND('Форма 4'!C238*'Базовые цены за единицу'!F17,2)</f>
        <v>0</v>
      </c>
      <c r="G17" s="25">
        <f>ROUND('Форма 4'!C238*'Базовые цены за единицу'!G17,2)</f>
        <v>0</v>
      </c>
      <c r="H17" s="25">
        <f>ROUND('Форма 4'!C238*'Базовые цены за единицу'!H17,2)</f>
        <v>0</v>
      </c>
      <c r="I17" s="29">
        <f>ОКРУГЛВСЕ('Форма 4'!C238*'Базовые цены за единицу'!I17,8)</f>
        <v>9.8159</v>
      </c>
      <c r="J17" s="26">
        <f>ОКРУГЛВСЕ('Форма 4'!C238*'Базовые цены за единицу'!J17,8)</f>
        <v>0</v>
      </c>
      <c r="K17" s="29">
        <f>ОКРУГЛВСЕ('Форма 4'!C238*'Базовые цены за единицу'!K17,8)</f>
        <v>0.025</v>
      </c>
      <c r="L17" s="25">
        <f>ROUND('Форма 4'!C238*'Базовые цены за единицу'!L17,2)</f>
        <v>0</v>
      </c>
      <c r="M17" s="25">
        <f>ROUND('Форма 4'!C238*'Базовые цены за единицу'!M17,2)</f>
        <v>0</v>
      </c>
      <c r="N17" s="25">
        <f>ROUND((C17+E17)*'Форма 4'!C249/100,2)</f>
        <v>78.51</v>
      </c>
      <c r="O17" s="25">
        <f>ROUND((C17+E17)*'Форма 4'!C252/100,2)</f>
        <v>53.05</v>
      </c>
      <c r="P17" s="25">
        <f>ROUND('Форма 4'!C238*'Базовые цены за единицу'!P17,2)</f>
        <v>78.3</v>
      </c>
      <c r="Q17" s="25">
        <f>ROUND('Форма 4'!C238*'Базовые цены за единицу'!Q17,2)</f>
        <v>0.21</v>
      </c>
      <c r="R17" s="25">
        <f>ROUND('Форма 4'!C238*'Базовые цены за единицу'!R17,2)</f>
        <v>52.91</v>
      </c>
      <c r="S17" s="25">
        <f>ROUND('Форма 4'!C238*'Базовые цены за единицу'!S17,2)</f>
        <v>0.14</v>
      </c>
      <c r="T17" s="25">
        <f>ROUND('Форма 4'!C238*'Базовые цены за единицу'!T17,2)</f>
        <v>0</v>
      </c>
      <c r="U17" s="25">
        <f>ROUND('Форма 4'!C238*'Базовые цены за единицу'!U17,2)</f>
        <v>0</v>
      </c>
      <c r="V17" s="25">
        <f>ROUND('Форма 4'!C238*'Базовые цены за единицу'!V17,2)</f>
        <v>0.01</v>
      </c>
      <c r="X17" s="25">
        <f>ROUND('Форма 4'!C238*'Базовые цены за единицу'!X17,2)</f>
        <v>0</v>
      </c>
      <c r="Y17" s="25">
        <f>IF(Определители!I17="9",ROUND((C17+E17)*(Начисления!M17/100)*('Форма 4'!C249/100),2),0)</f>
        <v>0</v>
      </c>
      <c r="Z17" s="25">
        <f>IF(Определители!I17="9",ROUND((C17+E17)*(100-Начисления!M17/100)*('Форма 4'!C249/100),2),0)</f>
        <v>0</v>
      </c>
      <c r="AA17" s="25">
        <f>IF(Определители!I17="9",ROUND((C17+E17)*(Начисления!M17/100)*('Форма 4'!C252/100),2),0)</f>
        <v>0</v>
      </c>
      <c r="AB17" s="25">
        <f>IF(Определители!I17="9",ROUND((C17+E17)*(100-Начисления!M17/100)*('Форма 4'!C252/100),2),0)</f>
        <v>0</v>
      </c>
      <c r="AC17" s="25">
        <f>IF(Определители!I17="9",ROUND(B17*Начисления!M17/100,2),0)</f>
        <v>0</v>
      </c>
      <c r="AD17" s="25">
        <f>IF(Определители!I17="9",ROUND(B17*(100-Начисления!M17)/100,2),0)</f>
        <v>0</v>
      </c>
    </row>
    <row r="18" spans="1:30" ht="10.5">
      <c r="A18" s="25" t="str">
        <f>'Форма 4'!A256</f>
        <v>13.</v>
      </c>
      <c r="B18" s="25">
        <f t="shared" si="0"/>
        <v>5530.4</v>
      </c>
      <c r="C18" s="25">
        <f>ROUND('Форма 4'!C256*'Базовые цены за единицу'!C18,2)</f>
        <v>395.7</v>
      </c>
      <c r="D18" s="25">
        <f>ROUND('Форма 4'!C256*'Базовые цены за единицу'!D18,2)</f>
        <v>117.7</v>
      </c>
      <c r="E18" s="25">
        <f>ROUND('Форма 4'!C256*'Базовые цены за единицу'!E18,2)</f>
        <v>4.1</v>
      </c>
      <c r="F18" s="25">
        <f>ROUND('Форма 4'!C256*'Базовые цены за единицу'!F18,2)</f>
        <v>5017</v>
      </c>
      <c r="G18" s="25">
        <f>ROUND('Форма 4'!C256*'Базовые цены за единицу'!G18,2)</f>
        <v>0</v>
      </c>
      <c r="H18" s="25">
        <f>ROUND('Форма 4'!C256*'Базовые цены за единицу'!H18,2)</f>
        <v>0</v>
      </c>
      <c r="I18" s="29">
        <f>ОКРУГЛВСЕ('Форма 4'!C256*'Базовые цены за единицу'!I18,8)</f>
        <v>34.46895</v>
      </c>
      <c r="J18" s="26">
        <f>ОКРУГЛВСЕ('Форма 4'!C256*'Базовые цены за единицу'!J18,8)</f>
        <v>0</v>
      </c>
      <c r="K18" s="29">
        <f>ОКРУГЛВСЕ('Форма 4'!C256*'Базовые цены за единицу'!K18,8)</f>
        <v>0.25</v>
      </c>
      <c r="L18" s="25">
        <f>ROUND('Форма 4'!C256*'Базовые цены за единицу'!L18,2)</f>
        <v>0</v>
      </c>
      <c r="M18" s="25">
        <f>ROUND('Форма 4'!C256*'Базовые цены за единицу'!M18,2)</f>
        <v>0</v>
      </c>
      <c r="N18" s="25">
        <f>ROUND((C18+E18)*'Форма 4'!C268/100,2)</f>
        <v>459.77</v>
      </c>
      <c r="O18" s="25">
        <f>ROUND((C18+E18)*'Форма 4'!C271/100,2)</f>
        <v>283.86</v>
      </c>
      <c r="P18" s="25">
        <f>ROUND('Форма 4'!C256*'Базовые цены за единицу'!P18,2)</f>
        <v>455.1</v>
      </c>
      <c r="Q18" s="25">
        <f>ROUND('Форма 4'!C256*'Базовые цены за единицу'!Q18,2)</f>
        <v>4.7</v>
      </c>
      <c r="R18" s="25">
        <f>ROUND('Форма 4'!C256*'Базовые цены за единицу'!R18,2)</f>
        <v>280.9</v>
      </c>
      <c r="S18" s="25">
        <f>ROUND('Форма 4'!C256*'Базовые цены за единицу'!S18,2)</f>
        <v>3</v>
      </c>
      <c r="T18" s="25">
        <f>ROUND('Форма 4'!C256*'Базовые цены за единицу'!T18,2)</f>
        <v>0</v>
      </c>
      <c r="U18" s="25">
        <f>ROUND('Форма 4'!C256*'Базовые цены за единицу'!U18,2)</f>
        <v>0</v>
      </c>
      <c r="V18" s="25">
        <f>ROUND('Форма 4'!C256*'Базовые цены за единицу'!V18,2)</f>
        <v>0.12</v>
      </c>
      <c r="X18" s="25">
        <f>ROUND('Форма 4'!C256*'Базовые цены за единицу'!X18,2)</f>
        <v>0</v>
      </c>
      <c r="Y18" s="25">
        <f>IF(Определители!I18="9",ROUND((C18+E18)*(Начисления!M18/100)*('Форма 4'!C268/100),2),0)</f>
        <v>0</v>
      </c>
      <c r="Z18" s="25">
        <f>IF(Определители!I18="9",ROUND((C18+E18)*(100-Начисления!M18/100)*('Форма 4'!C268/100),2),0)</f>
        <v>0</v>
      </c>
      <c r="AA18" s="25">
        <f>IF(Определители!I18="9",ROUND((C18+E18)*(Начисления!M18/100)*('Форма 4'!C271/100),2),0)</f>
        <v>0</v>
      </c>
      <c r="AB18" s="25">
        <f>IF(Определители!I18="9",ROUND((C18+E18)*(100-Начисления!M18/100)*('Форма 4'!C271/100),2),0)</f>
        <v>0</v>
      </c>
      <c r="AC18" s="25">
        <f>IF(Определители!I18="9",ROUND(B18*Начисления!M18/100,2),0)</f>
        <v>0</v>
      </c>
      <c r="AD18" s="25">
        <f>IF(Определители!I18="9",ROUND(B18*(100-Начисления!M18)/100,2),0)</f>
        <v>0</v>
      </c>
    </row>
    <row r="19" spans="1:30" ht="10.5">
      <c r="A19" s="25" t="str">
        <f>'Форма 4'!A275</f>
        <v>14.</v>
      </c>
      <c r="B19" s="25">
        <f t="shared" si="0"/>
        <v>111.34</v>
      </c>
      <c r="C19" s="25">
        <f>ROUND('Форма 4'!C275*'Базовые цены за единицу'!C19,2)</f>
        <v>101.51</v>
      </c>
      <c r="D19" s="25">
        <f>ROUND('Форма 4'!C275*'Базовые цены за единицу'!D19,2)</f>
        <v>2.53</v>
      </c>
      <c r="E19" s="25">
        <f>ROUND('Форма 4'!C275*'Базовые цены за единицу'!E19,2)</f>
        <v>0</v>
      </c>
      <c r="F19" s="25">
        <f>ROUND('Форма 4'!C275*'Базовые цены за единицу'!F19,2)</f>
        <v>7.3</v>
      </c>
      <c r="G19" s="25">
        <f>ROUND('Форма 4'!C275*'Базовые цены за единицу'!G19,2)</f>
        <v>0</v>
      </c>
      <c r="H19" s="25">
        <f>ROUND('Форма 4'!C275*'Базовые цены за единицу'!H19,2)</f>
        <v>0</v>
      </c>
      <c r="I19" s="29">
        <f>ОКРУГЛВСЕ('Форма 4'!C275*'Базовые цены за единицу'!I19,8)</f>
        <v>9.41626</v>
      </c>
      <c r="J19" s="26">
        <f>ОКРУГЛВСЕ('Форма 4'!C275*'Базовые цены за единицу'!J19,8)</f>
        <v>0</v>
      </c>
      <c r="K19" s="29">
        <f>ОКРУГЛВСЕ('Форма 4'!C275*'Базовые цены за единицу'!K19,8)</f>
        <v>0</v>
      </c>
      <c r="L19" s="25">
        <f>ROUND('Форма 4'!C275*'Базовые цены за единицу'!L19,2)</f>
        <v>0</v>
      </c>
      <c r="M19" s="25">
        <f>ROUND('Форма 4'!C275*'Базовые цены за единицу'!M19,2)</f>
        <v>0</v>
      </c>
      <c r="N19" s="25">
        <f>ROUND((C19+E19)*'Форма 4'!C286/100,2)</f>
        <v>75.12</v>
      </c>
      <c r="O19" s="25">
        <f>ROUND((C19+E19)*'Форма 4'!C289/100,2)</f>
        <v>50.76</v>
      </c>
      <c r="P19" s="25">
        <f>ROUND('Форма 4'!C275*'Базовые цены за единицу'!P19,2)</f>
        <v>75.12</v>
      </c>
      <c r="Q19" s="25">
        <f>ROUND('Форма 4'!C275*'Базовые цены за единицу'!Q19,2)</f>
        <v>0</v>
      </c>
      <c r="R19" s="25">
        <f>ROUND('Форма 4'!C275*'Базовые цены за единицу'!R19,2)</f>
        <v>50.75</v>
      </c>
      <c r="S19" s="25">
        <f>ROUND('Форма 4'!C275*'Базовые цены за единицу'!S19,2)</f>
        <v>0</v>
      </c>
      <c r="T19" s="25">
        <f>ROUND('Форма 4'!C275*'Базовые цены за единицу'!T19,2)</f>
        <v>0</v>
      </c>
      <c r="U19" s="25">
        <f>ROUND('Форма 4'!C275*'Базовые цены за единицу'!U19,2)</f>
        <v>0</v>
      </c>
      <c r="V19" s="25">
        <f>ROUND('Форма 4'!C275*'Базовые цены за единицу'!V19,2)</f>
        <v>0</v>
      </c>
      <c r="X19" s="25">
        <f>ROUND('Форма 4'!C275*'Базовые цены за единицу'!X19,2)</f>
        <v>0</v>
      </c>
      <c r="Y19" s="25">
        <f>IF(Определители!I19="9",ROUND((C19+E19)*(Начисления!M19/100)*('Форма 4'!C286/100),2),0)</f>
        <v>0</v>
      </c>
      <c r="Z19" s="25">
        <f>IF(Определители!I19="9",ROUND((C19+E19)*(100-Начисления!M19/100)*('Форма 4'!C286/100),2),0)</f>
        <v>0</v>
      </c>
      <c r="AA19" s="25">
        <f>IF(Определители!I19="9",ROUND((C19+E19)*(Начисления!M19/100)*('Форма 4'!C289/100),2),0)</f>
        <v>0</v>
      </c>
      <c r="AB19" s="25">
        <f>IF(Определители!I19="9",ROUND((C19+E19)*(100-Начисления!M19/100)*('Форма 4'!C289/100),2),0)</f>
        <v>0</v>
      </c>
      <c r="AC19" s="25">
        <f>IF(Определители!I19="9",ROUND(B19*Начисления!M19/100,2),0)</f>
        <v>0</v>
      </c>
      <c r="AD19" s="25">
        <f>IF(Определители!I19="9",ROUND(B19*(100-Начисления!M19)/100,2),0)</f>
        <v>0</v>
      </c>
    </row>
    <row r="20" spans="1:30" ht="10.5">
      <c r="A20" s="25" t="str">
        <f>'Форма 4'!A293</f>
        <v>15.</v>
      </c>
      <c r="B20" s="25">
        <f t="shared" si="0"/>
        <v>1256.5</v>
      </c>
      <c r="C20" s="25">
        <f>ROUND('Форма 4'!C293*'Базовые цены за единицу'!C20,2)</f>
        <v>163.52</v>
      </c>
      <c r="D20" s="25">
        <f>ROUND('Форма 4'!C293*'Базовые цены за единицу'!D20,2)</f>
        <v>39.34</v>
      </c>
      <c r="E20" s="25">
        <f>ROUND('Форма 4'!C293*'Базовые цены за единицу'!E20,2)</f>
        <v>1.12</v>
      </c>
      <c r="F20" s="25">
        <f>ROUND('Форма 4'!C293*'Базовые цены за единицу'!F20,2)</f>
        <v>1053.64</v>
      </c>
      <c r="G20" s="25">
        <f>ROUND('Форма 4'!C293*'Базовые цены за единицу'!G20,2)</f>
        <v>0</v>
      </c>
      <c r="H20" s="25">
        <f>ROUND('Форма 4'!C293*'Базовые цены за единицу'!H20,2)</f>
        <v>0</v>
      </c>
      <c r="I20" s="29">
        <f>ОКРУГЛВСЕ('Форма 4'!C293*'Базовые цены за единицу'!I20,8)</f>
        <v>13.224943</v>
      </c>
      <c r="J20" s="26">
        <f>ОКРУГЛВСЕ('Форма 4'!C293*'Базовые цены за единицу'!J20,8)</f>
        <v>0</v>
      </c>
      <c r="K20" s="29">
        <f>ОКРУГЛВСЕ('Форма 4'!C293*'Базовые цены за единицу'!K20,8)</f>
        <v>0.06475</v>
      </c>
      <c r="L20" s="25">
        <f>ROUND('Форма 4'!C293*'Базовые цены за единицу'!L20,2)</f>
        <v>0</v>
      </c>
      <c r="M20" s="25">
        <f>ROUND('Форма 4'!C293*'Базовые цены за единицу'!M20,2)</f>
        <v>0</v>
      </c>
      <c r="N20" s="25">
        <f>ROUND((C20+E20)*'Форма 4'!C305/100,2)</f>
        <v>189.34</v>
      </c>
      <c r="O20" s="25">
        <f>ROUND((C20+E20)*'Форма 4'!C308/100,2)</f>
        <v>116.89</v>
      </c>
      <c r="P20" s="25">
        <f>ROUND('Форма 4'!C293*'Базовые цены за единицу'!P20,2)</f>
        <v>188.02</v>
      </c>
      <c r="Q20" s="25">
        <f>ROUND('Форма 4'!C293*'Базовые цены за единицу'!Q20,2)</f>
        <v>1.26</v>
      </c>
      <c r="R20" s="25">
        <f>ROUND('Форма 4'!C293*'Базовые цены за единицу'!R20,2)</f>
        <v>116.06</v>
      </c>
      <c r="S20" s="25">
        <f>ROUND('Форма 4'!C293*'Базовые цены за единицу'!S20,2)</f>
        <v>0.84</v>
      </c>
      <c r="T20" s="25">
        <f>ROUND('Форма 4'!C293*'Базовые цены за единицу'!T20,2)</f>
        <v>0</v>
      </c>
      <c r="U20" s="25">
        <f>ROUND('Форма 4'!C293*'Базовые цены за единицу'!U20,2)</f>
        <v>0</v>
      </c>
      <c r="V20" s="25">
        <f>ROUND('Форма 4'!C293*'Базовые цены за единицу'!V20,2)</f>
        <v>0.03</v>
      </c>
      <c r="X20" s="25">
        <f>ROUND('Форма 4'!C293*'Базовые цены за единицу'!X20,2)</f>
        <v>0</v>
      </c>
      <c r="Y20" s="25">
        <f>IF(Определители!I20="9",ROUND((C20+E20)*(Начисления!M20/100)*('Форма 4'!C305/100),2),0)</f>
        <v>0</v>
      </c>
      <c r="Z20" s="25">
        <f>IF(Определители!I20="9",ROUND((C20+E20)*(100-Начисления!M20/100)*('Форма 4'!C305/100),2),0)</f>
        <v>0</v>
      </c>
      <c r="AA20" s="25">
        <f>IF(Определители!I20="9",ROUND((C20+E20)*(Начисления!M20/100)*('Форма 4'!C308/100),2),0)</f>
        <v>0</v>
      </c>
      <c r="AB20" s="25">
        <f>IF(Определители!I20="9",ROUND((C20+E20)*(100-Начисления!M20/100)*('Форма 4'!C308/100),2),0)</f>
        <v>0</v>
      </c>
      <c r="AC20" s="25">
        <f>IF(Определители!I20="9",ROUND(B20*Начисления!M20/100,2),0)</f>
        <v>0</v>
      </c>
      <c r="AD20" s="25">
        <f>IF(Определители!I20="9",ROUND(B20*(100-Начисления!M20)/100,2),0)</f>
        <v>0</v>
      </c>
    </row>
    <row r="21" spans="1:30" ht="10.5">
      <c r="A21" s="25" t="str">
        <f>'Форма 4'!A312</f>
        <v>16.</v>
      </c>
      <c r="B21" s="25">
        <f t="shared" si="0"/>
        <v>34.68</v>
      </c>
      <c r="C21" s="25">
        <f>ROUND('Форма 4'!C312*'Базовые цены за единицу'!C21,2)</f>
        <v>34.35</v>
      </c>
      <c r="D21" s="25">
        <f>ROUND('Форма 4'!C312*'Базовые цены за единицу'!D21,2)</f>
        <v>0.33</v>
      </c>
      <c r="E21" s="25">
        <f>ROUND('Форма 4'!C312*'Базовые цены за единицу'!E21,2)</f>
        <v>0.17</v>
      </c>
      <c r="F21" s="25">
        <f>ROUND('Форма 4'!C312*'Базовые цены за единицу'!F21,2)</f>
        <v>0</v>
      </c>
      <c r="G21" s="25">
        <f>ROUND('Форма 4'!C312*'Базовые цены за единицу'!G21,2)</f>
        <v>0</v>
      </c>
      <c r="H21" s="25">
        <f>ROUND('Форма 4'!C312*'Базовые цены за единицу'!H21,2)</f>
        <v>0</v>
      </c>
      <c r="I21" s="29">
        <f>ОКРУГЛВСЕ('Форма 4'!C312*'Базовые цены за единицу'!I21,8)</f>
        <v>3.18682</v>
      </c>
      <c r="J21" s="26">
        <f>ОКРУГЛВСЕ('Форма 4'!C312*'Базовые цены за единицу'!J21,8)</f>
        <v>0</v>
      </c>
      <c r="K21" s="29">
        <f>ОКРУГЛВСЕ('Форма 4'!C312*'Базовые цены за единицу'!K21,8)</f>
        <v>0.015</v>
      </c>
      <c r="L21" s="25">
        <f>ROUND('Форма 4'!C312*'Базовые цены за единицу'!L21,2)</f>
        <v>0</v>
      </c>
      <c r="M21" s="25">
        <f>ROUND('Форма 4'!C312*'Базовые цены за единицу'!M21,2)</f>
        <v>0</v>
      </c>
      <c r="N21" s="25">
        <f>ROUND((C21+E21)*'Форма 4'!C323/100,2)</f>
        <v>25.54</v>
      </c>
      <c r="O21" s="25">
        <f>ROUND((C21+E21)*'Форма 4'!C326/100,2)</f>
        <v>17.26</v>
      </c>
      <c r="P21" s="25">
        <f>ROUND('Форма 4'!C312*'Базовые цены за единицу'!P21,2)</f>
        <v>25.42</v>
      </c>
      <c r="Q21" s="25">
        <f>ROUND('Форма 4'!C312*'Базовые цены за единицу'!Q21,2)</f>
        <v>0.12</v>
      </c>
      <c r="R21" s="25">
        <f>ROUND('Форма 4'!C312*'Базовые цены за единицу'!R21,2)</f>
        <v>17.18</v>
      </c>
      <c r="S21" s="25">
        <f>ROUND('Форма 4'!C312*'Базовые цены за единицу'!S21,2)</f>
        <v>0.08</v>
      </c>
      <c r="T21" s="25">
        <f>ROUND('Форма 4'!C312*'Базовые цены за единицу'!T21,2)</f>
        <v>0</v>
      </c>
      <c r="U21" s="25">
        <f>ROUND('Форма 4'!C312*'Базовые цены за единицу'!U21,2)</f>
        <v>0</v>
      </c>
      <c r="V21" s="25">
        <f>ROUND('Форма 4'!C312*'Базовые цены за единицу'!V21,2)</f>
        <v>0</v>
      </c>
      <c r="X21" s="25">
        <f>ROUND('Форма 4'!C312*'Базовые цены за единицу'!X21,2)</f>
        <v>0</v>
      </c>
      <c r="Y21" s="25">
        <f>IF(Определители!I21="9",ROUND((C21+E21)*(Начисления!M21/100)*('Форма 4'!C323/100),2),0)</f>
        <v>0</v>
      </c>
      <c r="Z21" s="25">
        <f>IF(Определители!I21="9",ROUND((C21+E21)*(100-Начисления!M21/100)*('Форма 4'!C323/100),2),0)</f>
        <v>0</v>
      </c>
      <c r="AA21" s="25">
        <f>IF(Определители!I21="9",ROUND((C21+E21)*(Начисления!M21/100)*('Форма 4'!C326/100),2),0)</f>
        <v>0</v>
      </c>
      <c r="AB21" s="25">
        <f>IF(Определители!I21="9",ROUND((C21+E21)*(100-Начисления!M21/100)*('Форма 4'!C326/100),2),0)</f>
        <v>0</v>
      </c>
      <c r="AC21" s="25">
        <f>IF(Определители!I21="9",ROUND(B21*Начисления!M21/100,2),0)</f>
        <v>0</v>
      </c>
      <c r="AD21" s="25">
        <f>IF(Определители!I21="9",ROUND(B21*(100-Начисления!M21)/100,2),0)</f>
        <v>0</v>
      </c>
    </row>
    <row r="22" spans="1:30" ht="10.5">
      <c r="A22" s="25" t="str">
        <f>'Форма 4'!A330</f>
        <v>17.</v>
      </c>
      <c r="B22" s="25">
        <f t="shared" si="0"/>
        <v>2926.2</v>
      </c>
      <c r="C22" s="25">
        <f>ROUND('Форма 4'!C330*'Базовые цены за единицу'!C22,2)</f>
        <v>182.76</v>
      </c>
      <c r="D22" s="25">
        <f>ROUND('Форма 4'!C330*'Базовые цены за единицу'!D22,2)</f>
        <v>41.46</v>
      </c>
      <c r="E22" s="25">
        <f>ROUND('Форма 4'!C330*'Базовые цены за единицу'!E22,2)</f>
        <v>1.7</v>
      </c>
      <c r="F22" s="25">
        <f>ROUND('Форма 4'!C330*'Базовые цены за единицу'!F22,2)</f>
        <v>2701.98</v>
      </c>
      <c r="G22" s="25">
        <f>ROUND('Форма 4'!C330*'Базовые цены за единицу'!G22,2)</f>
        <v>0</v>
      </c>
      <c r="H22" s="25">
        <f>ROUND('Форма 4'!C330*'Базовые цены за единицу'!H22,2)</f>
        <v>0</v>
      </c>
      <c r="I22" s="29">
        <f>ОКРУГЛВСЕ('Форма 4'!C330*'Базовые цены за единицу'!I22,8)</f>
        <v>15.91968</v>
      </c>
      <c r="J22" s="26">
        <f>ОКРУГЛВСЕ('Форма 4'!C330*'Базовые цены за единицу'!J22,8)</f>
        <v>0</v>
      </c>
      <c r="K22" s="29">
        <f>ОКРУГЛВСЕ('Форма 4'!C330*'Базовые цены за единицу'!K22,8)</f>
        <v>0.1</v>
      </c>
      <c r="L22" s="25">
        <f>ROUND('Форма 4'!C330*'Базовые цены за единицу'!L22,2)</f>
        <v>0</v>
      </c>
      <c r="M22" s="25">
        <f>ROUND('Форма 4'!C330*'Базовые цены за единицу'!M22,2)</f>
        <v>0</v>
      </c>
      <c r="N22" s="25">
        <f>ROUND((C22+E22)*'Форма 4'!C342/100,2)</f>
        <v>212.13</v>
      </c>
      <c r="O22" s="25">
        <f>ROUND((C22+E22)*'Форма 4'!C345/100,2)</f>
        <v>130.97</v>
      </c>
      <c r="P22" s="25">
        <f>ROUND('Форма 4'!C330*'Базовые цены за единицу'!P22,2)</f>
        <v>210.18</v>
      </c>
      <c r="Q22" s="25">
        <f>ROUND('Форма 4'!C330*'Базовые цены за единицу'!Q22,2)</f>
        <v>1.94</v>
      </c>
      <c r="R22" s="25">
        <f>ROUND('Форма 4'!C330*'Базовые цены за единицу'!R22,2)</f>
        <v>129.76</v>
      </c>
      <c r="S22" s="25">
        <f>ROUND('Форма 4'!C330*'Базовые цены за единицу'!S22,2)</f>
        <v>1.2</v>
      </c>
      <c r="T22" s="25">
        <f>ROUND('Форма 4'!C330*'Базовые цены за единицу'!T22,2)</f>
        <v>0</v>
      </c>
      <c r="U22" s="25">
        <f>ROUND('Форма 4'!C330*'Базовые цены за единицу'!U22,2)</f>
        <v>0</v>
      </c>
      <c r="V22" s="25">
        <f>ROUND('Форма 4'!C330*'Базовые цены за единицу'!V22,2)</f>
        <v>0.05</v>
      </c>
      <c r="X22" s="25">
        <f>ROUND('Форма 4'!C330*'Базовые цены за единицу'!X22,2)</f>
        <v>0</v>
      </c>
      <c r="Y22" s="25">
        <f>IF(Определители!I22="9",ROUND((C22+E22)*(Начисления!M22/100)*('Форма 4'!C342/100),2),0)</f>
        <v>0</v>
      </c>
      <c r="Z22" s="25">
        <f>IF(Определители!I22="9",ROUND((C22+E22)*(100-Начисления!M22/100)*('Форма 4'!C342/100),2),0)</f>
        <v>0</v>
      </c>
      <c r="AA22" s="25">
        <f>IF(Определители!I22="9",ROUND((C22+E22)*(Начисления!M22/100)*('Форма 4'!C345/100),2),0)</f>
        <v>0</v>
      </c>
      <c r="AB22" s="25">
        <f>IF(Определители!I22="9",ROUND((C22+E22)*(100-Начисления!M22/100)*('Форма 4'!C345/100),2),0)</f>
        <v>0</v>
      </c>
      <c r="AC22" s="25">
        <f>IF(Определители!I22="9",ROUND(B22*Начисления!M22/100,2),0)</f>
        <v>0</v>
      </c>
      <c r="AD22" s="25">
        <f>IF(Определители!I22="9",ROUND(B22*(100-Начисления!M22)/100,2),0)</f>
        <v>0</v>
      </c>
    </row>
    <row r="23" spans="1:30" ht="10.5">
      <c r="A23" s="25" t="str">
        <f>'Форма 4'!A349</f>
        <v>18.</v>
      </c>
      <c r="B23" s="25">
        <f t="shared" si="0"/>
        <v>1428.56</v>
      </c>
      <c r="C23" s="25">
        <f>ROUND('Форма 4'!C349*'Базовые цены за единицу'!C23,2)</f>
        <v>215.08</v>
      </c>
      <c r="D23" s="25">
        <f>ROUND('Форма 4'!C349*'Базовые цены за единицу'!D23,2)</f>
        <v>30.98</v>
      </c>
      <c r="E23" s="25">
        <f>ROUND('Форма 4'!C349*'Базовые цены за единицу'!E23,2)</f>
        <v>0.82</v>
      </c>
      <c r="F23" s="25">
        <f>ROUND('Форма 4'!C349*'Базовые цены за единицу'!F23,2)</f>
        <v>1182.5</v>
      </c>
      <c r="G23" s="25">
        <f>ROUND('Форма 4'!C349*'Базовые цены за единицу'!G23,2)</f>
        <v>0</v>
      </c>
      <c r="H23" s="25">
        <f>ROUND('Форма 4'!C349*'Базовые цены за единицу'!H23,2)</f>
        <v>0</v>
      </c>
      <c r="I23" s="29">
        <f>ОКРУГЛВСЕ('Форма 4'!C349*'Базовые цены за единицу'!I23,8)</f>
        <v>17.67274</v>
      </c>
      <c r="J23" s="26">
        <f>ОКРУГЛВСЕ('Форма 4'!C349*'Базовые цены за единицу'!J23,8)</f>
        <v>0</v>
      </c>
      <c r="K23" s="29">
        <f>ОКРУГЛВСЕ('Форма 4'!C349*'Базовые цены за единицу'!K23,8)</f>
        <v>0.05</v>
      </c>
      <c r="L23" s="25">
        <f>ROUND('Форма 4'!C349*'Базовые цены за единицу'!L23,2)</f>
        <v>0</v>
      </c>
      <c r="M23" s="25">
        <f>ROUND('Форма 4'!C349*'Базовые цены за единицу'!M23,2)</f>
        <v>0</v>
      </c>
      <c r="N23" s="25">
        <f>ROUND((C23+E23)*'Форма 4'!C361/100,2)</f>
        <v>248.29</v>
      </c>
      <c r="O23" s="25">
        <f>ROUND((C23+E23)*'Форма 4'!C364/100,2)</f>
        <v>153.29</v>
      </c>
      <c r="P23" s="25">
        <f>ROUND('Форма 4'!C349*'Базовые цены за единицу'!P23,2)</f>
        <v>247.34</v>
      </c>
      <c r="Q23" s="25">
        <f>ROUND('Форма 4'!C349*'Базовые цены за единицу'!Q23,2)</f>
        <v>0.94</v>
      </c>
      <c r="R23" s="25">
        <f>ROUND('Форма 4'!C349*'Базовые цены за единицу'!R23,2)</f>
        <v>152.7</v>
      </c>
      <c r="S23" s="25">
        <f>ROUND('Форма 4'!C349*'Базовые цены за единицу'!S23,2)</f>
        <v>0.58</v>
      </c>
      <c r="T23" s="25">
        <f>ROUND('Форма 4'!C349*'Базовые цены за единицу'!T23,2)</f>
        <v>0</v>
      </c>
      <c r="U23" s="25">
        <f>ROUND('Форма 4'!C349*'Базовые цены за единицу'!U23,2)</f>
        <v>0</v>
      </c>
      <c r="V23" s="25">
        <f>ROUND('Форма 4'!C349*'Базовые цены за единицу'!V23,2)</f>
        <v>0.02</v>
      </c>
      <c r="X23" s="25">
        <f>ROUND('Форма 4'!C349*'Базовые цены за единицу'!X23,2)</f>
        <v>0</v>
      </c>
      <c r="Y23" s="25">
        <f>IF(Определители!I23="9",ROUND((C23+E23)*(Начисления!M23/100)*('Форма 4'!C361/100),2),0)</f>
        <v>0</v>
      </c>
      <c r="Z23" s="25">
        <f>IF(Определители!I23="9",ROUND((C23+E23)*(100-Начисления!M23/100)*('Форма 4'!C361/100),2),0)</f>
        <v>0</v>
      </c>
      <c r="AA23" s="25">
        <f>IF(Определители!I23="9",ROUND((C23+E23)*(Начисления!M23/100)*('Форма 4'!C364/100),2),0)</f>
        <v>0</v>
      </c>
      <c r="AB23" s="25">
        <f>IF(Определители!I23="9",ROUND((C23+E23)*(100-Начисления!M23/100)*('Форма 4'!C364/100),2),0)</f>
        <v>0</v>
      </c>
      <c r="AC23" s="25">
        <f>IF(Определители!I23="9",ROUND(B23*Начисления!M23/100,2),0)</f>
        <v>0</v>
      </c>
      <c r="AD23" s="25">
        <f>IF(Определители!I23="9",ROUND(B23*(100-Начисления!M23)/100,2),0)</f>
        <v>0</v>
      </c>
    </row>
    <row r="24" spans="1:30" ht="10.5">
      <c r="A24" s="25" t="str">
        <f>'Форма 4'!A368</f>
        <v>19.</v>
      </c>
      <c r="B24" s="25">
        <f t="shared" si="0"/>
        <v>2.28</v>
      </c>
      <c r="C24" s="25">
        <f>ROUND('Форма 4'!C368*'Базовые цены за единицу'!C24,2)</f>
        <v>2.28</v>
      </c>
      <c r="D24" s="25">
        <f>ROUND('Форма 4'!C368*'Базовые цены за единицу'!D24,2)</f>
        <v>0</v>
      </c>
      <c r="E24" s="25">
        <f>ROUND('Форма 4'!C368*'Базовые цены за единицу'!E24,2)</f>
        <v>0</v>
      </c>
      <c r="F24" s="25">
        <f>ROUND('Форма 4'!C368*'Базовые цены за единицу'!F24,2)</f>
        <v>0</v>
      </c>
      <c r="G24" s="25">
        <f>ROUND('Форма 4'!C368*'Базовые цены за единицу'!G24,2)</f>
        <v>0</v>
      </c>
      <c r="H24" s="25">
        <f>ROUND('Форма 4'!C368*'Базовые цены за единицу'!H24,2)</f>
        <v>0</v>
      </c>
      <c r="I24" s="29">
        <f>ОКРУГЛВСЕ('Форма 4'!C368*'Базовые цены за единицу'!I24,8)</f>
        <v>0.18128</v>
      </c>
      <c r="J24" s="26">
        <f>ОКРУГЛВСЕ('Форма 4'!C368*'Базовые цены за единицу'!J24,8)</f>
        <v>0</v>
      </c>
      <c r="K24" s="29">
        <f>ОКРУГЛВСЕ('Форма 4'!C368*'Базовые цены за единицу'!K24,8)</f>
        <v>0</v>
      </c>
      <c r="L24" s="25">
        <f>ROUND('Форма 4'!C368*'Базовые цены за единицу'!L24,2)</f>
        <v>0</v>
      </c>
      <c r="M24" s="25">
        <f>ROUND('Форма 4'!C368*'Базовые цены за единицу'!M24,2)</f>
        <v>0</v>
      </c>
      <c r="N24" s="25">
        <f>ROUND((C24+E24)*'Форма 4'!C380/100,2)</f>
        <v>2.62</v>
      </c>
      <c r="O24" s="25">
        <f>ROUND((C24+E24)*'Форма 4'!C383/100,2)</f>
        <v>1.62</v>
      </c>
      <c r="P24" s="25">
        <f>ROUND('Форма 4'!C368*'Базовые цены за единицу'!P24,2)</f>
        <v>2.62</v>
      </c>
      <c r="Q24" s="25">
        <f>ROUND('Форма 4'!C368*'Базовые цены за единицу'!Q24,2)</f>
        <v>0</v>
      </c>
      <c r="R24" s="25">
        <f>ROUND('Форма 4'!C368*'Базовые цены за единицу'!R24,2)</f>
        <v>1.62</v>
      </c>
      <c r="S24" s="25">
        <f>ROUND('Форма 4'!C368*'Базовые цены за единицу'!S24,2)</f>
        <v>0</v>
      </c>
      <c r="T24" s="25">
        <f>ROUND('Форма 4'!C368*'Базовые цены за единицу'!T24,2)</f>
        <v>0</v>
      </c>
      <c r="U24" s="25">
        <f>ROUND('Форма 4'!C368*'Базовые цены за единицу'!U24,2)</f>
        <v>0</v>
      </c>
      <c r="V24" s="25">
        <f>ROUND('Форма 4'!C368*'Базовые цены за единицу'!V24,2)</f>
        <v>0</v>
      </c>
      <c r="X24" s="25">
        <f>ROUND('Форма 4'!C368*'Базовые цены за единицу'!X24,2)</f>
        <v>0</v>
      </c>
      <c r="Y24" s="25">
        <f>IF(Определители!I24="9",ROUND((C24+E24)*(Начисления!M24/100)*('Форма 4'!C380/100),2),0)</f>
        <v>0</v>
      </c>
      <c r="Z24" s="25">
        <f>IF(Определители!I24="9",ROUND((C24+E24)*(100-Начисления!M24/100)*('Форма 4'!C380/100),2),0)</f>
        <v>0</v>
      </c>
      <c r="AA24" s="25">
        <f>IF(Определители!I24="9",ROUND((C24+E24)*(Начисления!M24/100)*('Форма 4'!C383/100),2),0)</f>
        <v>0</v>
      </c>
      <c r="AB24" s="25">
        <f>IF(Определители!I24="9",ROUND((C24+E24)*(100-Начисления!M24/100)*('Форма 4'!C383/100),2),0)</f>
        <v>0</v>
      </c>
      <c r="AC24" s="25">
        <f>IF(Определители!I24="9",ROUND(B24*Начисления!M24/100,2),0)</f>
        <v>0</v>
      </c>
      <c r="AD24" s="25">
        <f>IF(Определители!I24="9",ROUND(B24*(100-Начисления!M24)/100,2),0)</f>
        <v>0</v>
      </c>
    </row>
    <row r="25" spans="1:30" ht="10.5">
      <c r="A25" s="25" t="str">
        <f>'Форма 4'!A387</f>
        <v>20.</v>
      </c>
      <c r="B25" s="25">
        <f t="shared" si="0"/>
        <v>378.72</v>
      </c>
      <c r="C25" s="25">
        <f>ROUND('Форма 4'!C387*'Базовые цены за единицу'!C25,2)</f>
        <v>6.54</v>
      </c>
      <c r="D25" s="25">
        <f>ROUND('Форма 4'!C387*'Базовые цены за единицу'!D25,2)</f>
        <v>0</v>
      </c>
      <c r="E25" s="25">
        <f>ROUND('Форма 4'!C387*'Базовые цены за единицу'!E25,2)</f>
        <v>0</v>
      </c>
      <c r="F25" s="25">
        <f>ROUND('Форма 4'!C387*'Базовые цены за единицу'!F25,2)</f>
        <v>372.18</v>
      </c>
      <c r="G25" s="25">
        <f>ROUND('Форма 4'!C387*'Базовые цены за единицу'!G25,2)</f>
        <v>0</v>
      </c>
      <c r="H25" s="25">
        <f>ROUND('Форма 4'!C387*'Базовые цены за единицу'!H25,2)</f>
        <v>0</v>
      </c>
      <c r="I25" s="29">
        <f>ОКРУГЛВСЕ('Форма 4'!C387*'Базовые цены за единицу'!I25,8)</f>
        <v>0.52118</v>
      </c>
      <c r="J25" s="26">
        <f>ОКРУГЛВСЕ('Форма 4'!C387*'Базовые цены за единицу'!J25,8)</f>
        <v>0</v>
      </c>
      <c r="K25" s="29">
        <f>ОКРУГЛВСЕ('Форма 4'!C387*'Базовые цены за единицу'!K25,8)</f>
        <v>0</v>
      </c>
      <c r="L25" s="25">
        <f>ROUND('Форма 4'!C387*'Базовые цены за единицу'!L25,2)</f>
        <v>0</v>
      </c>
      <c r="M25" s="25">
        <f>ROUND('Форма 4'!C387*'Базовые цены за единицу'!M25,2)</f>
        <v>0</v>
      </c>
      <c r="N25" s="25">
        <f>ROUND((C25+E25)*'Форма 4'!C399/100,2)</f>
        <v>7.52</v>
      </c>
      <c r="O25" s="25">
        <f>ROUND((C25+E25)*'Форма 4'!C402/100,2)</f>
        <v>4.64</v>
      </c>
      <c r="P25" s="25">
        <f>ROUND('Форма 4'!C387*'Базовые цены за единицу'!P25,2)</f>
        <v>7.52</v>
      </c>
      <c r="Q25" s="25">
        <f>ROUND('Форма 4'!C387*'Базовые цены за единицу'!Q25,2)</f>
        <v>0</v>
      </c>
      <c r="R25" s="25">
        <f>ROUND('Форма 4'!C387*'Базовые цены за единицу'!R25,2)</f>
        <v>4.64</v>
      </c>
      <c r="S25" s="25">
        <f>ROUND('Форма 4'!C387*'Базовые цены за единицу'!S25,2)</f>
        <v>0</v>
      </c>
      <c r="T25" s="25">
        <f>ROUND('Форма 4'!C387*'Базовые цены за единицу'!T25,2)</f>
        <v>0</v>
      </c>
      <c r="U25" s="25">
        <f>ROUND('Форма 4'!C387*'Базовые цены за единицу'!U25,2)</f>
        <v>0</v>
      </c>
      <c r="V25" s="25">
        <f>ROUND('Форма 4'!C387*'Базовые цены за единицу'!V25,2)</f>
        <v>0</v>
      </c>
      <c r="X25" s="25">
        <f>ROUND('Форма 4'!C387*'Базовые цены за единицу'!X25,2)</f>
        <v>0</v>
      </c>
      <c r="Y25" s="25">
        <f>IF(Определители!I25="9",ROUND((C25+E25)*(Начисления!M25/100)*('Форма 4'!C399/100),2),0)</f>
        <v>0</v>
      </c>
      <c r="Z25" s="25">
        <f>IF(Определители!I25="9",ROUND((C25+E25)*(100-Начисления!M25/100)*('Форма 4'!C399/100),2),0)</f>
        <v>0</v>
      </c>
      <c r="AA25" s="25">
        <f>IF(Определители!I25="9",ROUND((C25+E25)*(Начисления!M25/100)*('Форма 4'!C402/100),2),0)</f>
        <v>0</v>
      </c>
      <c r="AB25" s="25">
        <f>IF(Определители!I25="9",ROUND((C25+E25)*(100-Начисления!M25/100)*('Форма 4'!C402/100),2),0)</f>
        <v>0</v>
      </c>
      <c r="AC25" s="25">
        <f>IF(Определители!I25="9",ROUND(B25*Начисления!M25/100,2),0)</f>
        <v>0</v>
      </c>
      <c r="AD25" s="25">
        <f>IF(Определители!I25="9",ROUND(B25*(100-Начисления!M25)/100,2),0)</f>
        <v>0</v>
      </c>
    </row>
    <row r="26" spans="1:30" ht="10.5">
      <c r="A26" s="25" t="str">
        <f>'Форма 4'!A406</f>
        <v>21.</v>
      </c>
      <c r="B26" s="25">
        <f t="shared" si="0"/>
        <v>17.65</v>
      </c>
      <c r="C26" s="25">
        <f>ROUND('Форма 4'!C406*'Базовые цены за единицу'!C26,2)</f>
        <v>17.65</v>
      </c>
      <c r="D26" s="25">
        <f>ROUND('Форма 4'!C406*'Базовые цены за единицу'!D26,2)</f>
        <v>0</v>
      </c>
      <c r="E26" s="25">
        <f>ROUND('Форма 4'!C406*'Базовые цены за единицу'!E26,2)</f>
        <v>0</v>
      </c>
      <c r="F26" s="25">
        <f>ROUND('Форма 4'!C406*'Базовые цены за единицу'!F26,2)</f>
        <v>0</v>
      </c>
      <c r="G26" s="25">
        <f>ROUND('Форма 4'!C406*'Базовые цены за единицу'!G26,2)</f>
        <v>0</v>
      </c>
      <c r="H26" s="25">
        <f>ROUND('Форма 4'!C406*'Базовые цены за единицу'!H26,2)</f>
        <v>0</v>
      </c>
      <c r="I26" s="29">
        <f>ОКРУГЛВСЕ('Форма 4'!C406*'Базовые цены за единицу'!I26,8)</f>
        <v>1.6377</v>
      </c>
      <c r="J26" s="26">
        <f>ОКРУГЛВСЕ('Форма 4'!C406*'Базовые цены за единицу'!J26,8)</f>
        <v>0</v>
      </c>
      <c r="K26" s="29">
        <f>ОКРУГЛВСЕ('Форма 4'!C406*'Базовые цены за единицу'!K26,8)</f>
        <v>0</v>
      </c>
      <c r="L26" s="25">
        <f>ROUND('Форма 4'!C406*'Базовые цены за единицу'!L26,2)</f>
        <v>0</v>
      </c>
      <c r="M26" s="25">
        <f>ROUND('Форма 4'!C406*'Базовые цены за единицу'!M26,2)</f>
        <v>0</v>
      </c>
      <c r="N26" s="25">
        <f>ROUND((C26+E26)*'Форма 4'!C417/100,2)</f>
        <v>13.06</v>
      </c>
      <c r="O26" s="25">
        <f>ROUND((C26+E26)*'Форма 4'!C420/100,2)</f>
        <v>8.83</v>
      </c>
      <c r="P26" s="25">
        <f>ROUND('Форма 4'!C406*'Базовые цены за единицу'!P26,2)</f>
        <v>13.06</v>
      </c>
      <c r="Q26" s="25">
        <f>ROUND('Форма 4'!C406*'Базовые цены за единицу'!Q26,2)</f>
        <v>0</v>
      </c>
      <c r="R26" s="25">
        <f>ROUND('Форма 4'!C406*'Базовые цены за единицу'!R26,2)</f>
        <v>8.83</v>
      </c>
      <c r="S26" s="25">
        <f>ROUND('Форма 4'!C406*'Базовые цены за единицу'!S26,2)</f>
        <v>0</v>
      </c>
      <c r="T26" s="25">
        <f>ROUND('Форма 4'!C406*'Базовые цены за единицу'!T26,2)</f>
        <v>0</v>
      </c>
      <c r="U26" s="25">
        <f>ROUND('Форма 4'!C406*'Базовые цены за единицу'!U26,2)</f>
        <v>0</v>
      </c>
      <c r="V26" s="25">
        <f>ROUND('Форма 4'!C406*'Базовые цены за единицу'!V26,2)</f>
        <v>0</v>
      </c>
      <c r="X26" s="25">
        <f>ROUND('Форма 4'!C406*'Базовые цены за единицу'!X26,2)</f>
        <v>0</v>
      </c>
      <c r="Y26" s="25">
        <f>IF(Определители!I26="9",ROUND((C26+E26)*(Начисления!M26/100)*('Форма 4'!C417/100),2),0)</f>
        <v>0</v>
      </c>
      <c r="Z26" s="25">
        <f>IF(Определители!I26="9",ROUND((C26+E26)*(100-Начисления!M26/100)*('Форма 4'!C417/100),2),0)</f>
        <v>0</v>
      </c>
      <c r="AA26" s="25">
        <f>IF(Определители!I26="9",ROUND((C26+E26)*(Начисления!M26/100)*('Форма 4'!C420/100),2),0)</f>
        <v>0</v>
      </c>
      <c r="AB26" s="25">
        <f>IF(Определители!I26="9",ROUND((C26+E26)*(100-Начисления!M26/100)*('Форма 4'!C420/100),2),0)</f>
        <v>0</v>
      </c>
      <c r="AC26" s="25">
        <f>IF(Определители!I26="9",ROUND(B26*Начисления!M26/100,2),0)</f>
        <v>0</v>
      </c>
      <c r="AD26" s="25">
        <f>IF(Определители!I26="9",ROUND(B26*(100-Начисления!M26)/100,2),0)</f>
        <v>0</v>
      </c>
    </row>
    <row r="27" spans="1:30" ht="10.5">
      <c r="A27" s="25" t="str">
        <f>'Форма 4'!A424</f>
        <v>22.</v>
      </c>
      <c r="B27" s="25">
        <f t="shared" si="0"/>
        <v>5285.27</v>
      </c>
      <c r="C27" s="25">
        <f>ROUND('Форма 4'!C424*'Базовые цены за единицу'!C27,2)</f>
        <v>214.1</v>
      </c>
      <c r="D27" s="25">
        <f>ROUND('Форма 4'!C424*'Базовые цены за единицу'!D27,2)</f>
        <v>81.81</v>
      </c>
      <c r="E27" s="25">
        <f>ROUND('Форма 4'!C424*'Базовые цены за единицу'!E27,2)</f>
        <v>2.95</v>
      </c>
      <c r="F27" s="25">
        <f>ROUND('Форма 4'!C424*'Базовые цены за единицу'!F27,2)</f>
        <v>4989.36</v>
      </c>
      <c r="G27" s="25">
        <f>ROUND('Форма 4'!C424*'Базовые цены за единицу'!G27,2)</f>
        <v>0</v>
      </c>
      <c r="H27" s="25">
        <f>ROUND('Форма 4'!C424*'Базовые цены за единицу'!H27,2)</f>
        <v>0</v>
      </c>
      <c r="I27" s="29">
        <f>ОКРУГЛВСЕ('Форма 4'!C424*'Базовые цены за единицу'!I27,8)</f>
        <v>18.205765</v>
      </c>
      <c r="J27" s="26">
        <f>ОКРУГЛВСЕ('Форма 4'!C424*'Базовые цены за единицу'!J27,8)</f>
        <v>0</v>
      </c>
      <c r="K27" s="29">
        <f>ОКРУГЛВСЕ('Форма 4'!C424*'Базовые цены за единицу'!K27,8)</f>
        <v>0.175</v>
      </c>
      <c r="L27" s="25">
        <f>ROUND('Форма 4'!C424*'Базовые цены за единицу'!L27,2)</f>
        <v>0</v>
      </c>
      <c r="M27" s="25">
        <f>ROUND('Форма 4'!C424*'Базовые цены за единицу'!M27,2)</f>
        <v>0</v>
      </c>
      <c r="N27" s="25">
        <f>ROUND((C27+E27)*'Форма 4'!C436/100,2)</f>
        <v>249.61</v>
      </c>
      <c r="O27" s="25">
        <f>ROUND((C27+E27)*'Форма 4'!C439/100,2)</f>
        <v>154.11</v>
      </c>
      <c r="P27" s="25">
        <f>ROUND('Форма 4'!C424*'Базовые цены за единицу'!P27,2)</f>
        <v>246.22</v>
      </c>
      <c r="Q27" s="25">
        <f>ROUND('Форма 4'!C424*'Базовые цены за единицу'!Q27,2)</f>
        <v>3.39</v>
      </c>
      <c r="R27" s="25">
        <f>ROUND('Форма 4'!C424*'Базовые цены за единицу'!R27,2)</f>
        <v>152.01</v>
      </c>
      <c r="S27" s="25">
        <f>ROUND('Форма 4'!C424*'Базовые цены за единицу'!S27,2)</f>
        <v>2.1</v>
      </c>
      <c r="T27" s="25">
        <f>ROUND('Форма 4'!C424*'Базовые цены за единицу'!T27,2)</f>
        <v>0</v>
      </c>
      <c r="U27" s="25">
        <f>ROUND('Форма 4'!C424*'Базовые цены за единицу'!U27,2)</f>
        <v>0</v>
      </c>
      <c r="V27" s="25">
        <f>ROUND('Форма 4'!C424*'Базовые цены за единицу'!V27,2)</f>
        <v>0.09</v>
      </c>
      <c r="X27" s="25">
        <f>ROUND('Форма 4'!C424*'Базовые цены за единицу'!X27,2)</f>
        <v>0</v>
      </c>
      <c r="Y27" s="25">
        <f>IF(Определители!I27="9",ROUND((C27+E27)*(Начисления!M27/100)*('Форма 4'!C436/100),2),0)</f>
        <v>0</v>
      </c>
      <c r="Z27" s="25">
        <f>IF(Определители!I27="9",ROUND((C27+E27)*(100-Начисления!M27/100)*('Форма 4'!C436/100),2),0)</f>
        <v>0</v>
      </c>
      <c r="AA27" s="25">
        <f>IF(Определители!I27="9",ROUND((C27+E27)*(Начисления!M27/100)*('Форма 4'!C439/100),2),0)</f>
        <v>0</v>
      </c>
      <c r="AB27" s="25">
        <f>IF(Определители!I27="9",ROUND((C27+E27)*(100-Начисления!M27/100)*('Форма 4'!C439/100),2),0)</f>
        <v>0</v>
      </c>
      <c r="AC27" s="25">
        <f>IF(Определители!I27="9",ROUND(B27*Начисления!M27/100,2),0)</f>
        <v>0</v>
      </c>
      <c r="AD27" s="25">
        <f>IF(Определители!I27="9",ROUND(B27*(100-Начисления!M27)/100,2),0)</f>
        <v>0</v>
      </c>
    </row>
    <row r="28" spans="1:30" ht="10.5">
      <c r="A28" s="25" t="str">
        <f>'Форма 4'!A443</f>
        <v>23.</v>
      </c>
      <c r="B28" s="25">
        <f t="shared" si="0"/>
        <v>17.53</v>
      </c>
      <c r="C28" s="25">
        <f>ROUND('Форма 4'!C443*'Базовые цены за единицу'!C28,2)</f>
        <v>13.76</v>
      </c>
      <c r="D28" s="25">
        <f>ROUND('Форма 4'!C443*'Базовые цены за единицу'!D28,2)</f>
        <v>3.77</v>
      </c>
      <c r="E28" s="25">
        <f>ROUND('Форма 4'!C443*'Базовые цены за единицу'!E28,2)</f>
        <v>0.13</v>
      </c>
      <c r="F28" s="25">
        <f>ROUND('Форма 4'!C443*'Базовые цены за единицу'!F28,2)</f>
        <v>0</v>
      </c>
      <c r="G28" s="25">
        <f>ROUND('Форма 4'!C443*'Базовые цены за единицу'!G28,2)</f>
        <v>0</v>
      </c>
      <c r="H28" s="25">
        <f>ROUND('Форма 4'!C443*'Базовые цены за единицу'!H28,2)</f>
        <v>0</v>
      </c>
      <c r="I28" s="29">
        <f>ОКРУГЛВСЕ('Форма 4'!C443*'Базовые цены за единицу'!I28,8)</f>
        <v>1.19892</v>
      </c>
      <c r="J28" s="26">
        <f>ОКРУГЛВСЕ('Форма 4'!C443*'Базовые цены за единицу'!J28,8)</f>
        <v>0</v>
      </c>
      <c r="K28" s="29">
        <f>ОКРУГЛВСЕ('Форма 4'!C443*'Базовые цены за единицу'!K28,8)</f>
        <v>0.008</v>
      </c>
      <c r="L28" s="25">
        <f>ROUND('Форма 4'!C443*'Базовые цены за единицу'!L28,2)</f>
        <v>0</v>
      </c>
      <c r="M28" s="25">
        <f>ROUND('Форма 4'!C443*'Базовые цены за единицу'!M28,2)</f>
        <v>0</v>
      </c>
      <c r="N28" s="25">
        <f>ROUND((C28+E28)*'Форма 4'!C455/100,2)</f>
        <v>15.97</v>
      </c>
      <c r="O28" s="25">
        <f>ROUND((C28+E28)*'Форма 4'!C458/100,2)</f>
        <v>9.86</v>
      </c>
      <c r="P28" s="25">
        <f>ROUND('Форма 4'!C443*'Базовые цены за единицу'!P28,2)</f>
        <v>15.82</v>
      </c>
      <c r="Q28" s="25">
        <f>ROUND('Форма 4'!C443*'Базовые цены за единицу'!Q28,2)</f>
        <v>0.15</v>
      </c>
      <c r="R28" s="25">
        <f>ROUND('Форма 4'!C443*'Базовые цены за единицу'!R28,2)</f>
        <v>9.77</v>
      </c>
      <c r="S28" s="25">
        <f>ROUND('Форма 4'!C443*'Базовые цены за единицу'!S28,2)</f>
        <v>0.09</v>
      </c>
      <c r="T28" s="25">
        <f>ROUND('Форма 4'!C443*'Базовые цены за единицу'!T28,2)</f>
        <v>0</v>
      </c>
      <c r="U28" s="25">
        <f>ROUND('Форма 4'!C443*'Базовые цены за единицу'!U28,2)</f>
        <v>0</v>
      </c>
      <c r="V28" s="25">
        <f>ROUND('Форма 4'!C443*'Базовые цены за единицу'!V28,2)</f>
        <v>0</v>
      </c>
      <c r="X28" s="25">
        <f>ROUND('Форма 4'!C443*'Базовые цены за единицу'!X28,2)</f>
        <v>0</v>
      </c>
      <c r="Y28" s="25">
        <f>IF(Определители!I28="9",ROUND((C28+E28)*(Начисления!M28/100)*('Форма 4'!C455/100),2),0)</f>
        <v>0</v>
      </c>
      <c r="Z28" s="25">
        <f>IF(Определители!I28="9",ROUND((C28+E28)*(100-Начисления!M28/100)*('Форма 4'!C455/100),2),0)</f>
        <v>0</v>
      </c>
      <c r="AA28" s="25">
        <f>IF(Определители!I28="9",ROUND((C28+E28)*(Начисления!M28/100)*('Форма 4'!C458/100),2),0)</f>
        <v>0</v>
      </c>
      <c r="AB28" s="25">
        <f>IF(Определители!I28="9",ROUND((C28+E28)*(100-Начисления!M28/100)*('Форма 4'!C458/100),2),0)</f>
        <v>0</v>
      </c>
      <c r="AC28" s="25">
        <f>IF(Определители!I28="9",ROUND(B28*Начисления!M28/100,2),0)</f>
        <v>0</v>
      </c>
      <c r="AD28" s="25">
        <f>IF(Определители!I28="9",ROUND(B28*(100-Начисления!M28)/100,2),0)</f>
        <v>0</v>
      </c>
    </row>
    <row r="29" spans="1:30" ht="10.5">
      <c r="A29" s="25" t="str">
        <f>'Форма 4'!A462</f>
        <v>24.</v>
      </c>
      <c r="B29" s="25">
        <f t="shared" si="0"/>
        <v>104.64</v>
      </c>
      <c r="C29" s="25">
        <f>ROUND('Форма 4'!C462*'Базовые цены за единицу'!C29,2)</f>
        <v>39.57</v>
      </c>
      <c r="D29" s="25">
        <f>ROUND('Форма 4'!C462*'Базовые цены за единицу'!D29,2)</f>
        <v>11.77</v>
      </c>
      <c r="E29" s="25">
        <f>ROUND('Форма 4'!C462*'Базовые цены за единицу'!E29,2)</f>
        <v>0.41</v>
      </c>
      <c r="F29" s="25">
        <f>ROUND('Форма 4'!C462*'Базовые цены за единицу'!F29,2)</f>
        <v>53.3</v>
      </c>
      <c r="G29" s="25">
        <f>ROUND('Форма 4'!C462*'Базовые цены за единицу'!G29,2)</f>
        <v>0</v>
      </c>
      <c r="H29" s="25">
        <f>ROUND('Форма 4'!C462*'Базовые цены за единицу'!H29,2)</f>
        <v>0</v>
      </c>
      <c r="I29" s="29">
        <f>ОКРУГЛВСЕ('Форма 4'!C462*'Базовые цены за единицу'!I29,8)</f>
        <v>3.446895</v>
      </c>
      <c r="J29" s="26">
        <f>ОКРУГЛВСЕ('Форма 4'!C462*'Базовые цены за единицу'!J29,8)</f>
        <v>0</v>
      </c>
      <c r="K29" s="29">
        <f>ОКРУГЛВСЕ('Форма 4'!C462*'Базовые цены за единицу'!K29,8)</f>
        <v>0.025</v>
      </c>
      <c r="L29" s="25">
        <f>ROUND('Форма 4'!C462*'Базовые цены за единицу'!L29,2)</f>
        <v>0</v>
      </c>
      <c r="M29" s="25">
        <f>ROUND('Форма 4'!C462*'Базовые цены за единицу'!M29,2)</f>
        <v>0</v>
      </c>
      <c r="N29" s="25">
        <f>ROUND((C29+E29)*'Форма 4'!C474/100,2)</f>
        <v>45.98</v>
      </c>
      <c r="O29" s="25">
        <f>ROUND((C29+E29)*'Форма 4'!C477/100,2)</f>
        <v>28.39</v>
      </c>
      <c r="P29" s="25">
        <f>ROUND('Форма 4'!C462*'Базовые цены за единицу'!P29,2)</f>
        <v>45.51</v>
      </c>
      <c r="Q29" s="25">
        <f>ROUND('Форма 4'!C462*'Базовые цены за единицу'!Q29,2)</f>
        <v>0.47</v>
      </c>
      <c r="R29" s="25">
        <f>ROUND('Форма 4'!C462*'Базовые цены за единицу'!R29,2)</f>
        <v>28.09</v>
      </c>
      <c r="S29" s="25">
        <f>ROUND('Форма 4'!C462*'Базовые цены за единицу'!S29,2)</f>
        <v>0.3</v>
      </c>
      <c r="T29" s="25">
        <f>ROUND('Форма 4'!C462*'Базовые цены за единицу'!T29,2)</f>
        <v>0</v>
      </c>
      <c r="U29" s="25">
        <f>ROUND('Форма 4'!C462*'Базовые цены за единицу'!U29,2)</f>
        <v>0</v>
      </c>
      <c r="V29" s="25">
        <f>ROUND('Форма 4'!C462*'Базовые цены за единицу'!V29,2)</f>
        <v>0.01</v>
      </c>
      <c r="X29" s="25">
        <f>ROUND('Форма 4'!C462*'Базовые цены за единицу'!X29,2)</f>
        <v>0</v>
      </c>
      <c r="Y29" s="25">
        <f>IF(Определители!I29="9",ROUND((C29+E29)*(Начисления!M29/100)*('Форма 4'!C474/100),2),0)</f>
        <v>0</v>
      </c>
      <c r="Z29" s="25">
        <f>IF(Определители!I29="9",ROUND((C29+E29)*(100-Начисления!M29/100)*('Форма 4'!C474/100),2),0)</f>
        <v>0</v>
      </c>
      <c r="AA29" s="25">
        <f>IF(Определители!I29="9",ROUND((C29+E29)*(Начисления!M29/100)*('Форма 4'!C477/100),2),0)</f>
        <v>0</v>
      </c>
      <c r="AB29" s="25">
        <f>IF(Определители!I29="9",ROUND((C29+E29)*(100-Начисления!M29/100)*('Форма 4'!C477/100),2),0)</f>
        <v>0</v>
      </c>
      <c r="AC29" s="25">
        <f>IF(Определители!I29="9",ROUND(B29*Начисления!M29/100,2),0)</f>
        <v>0</v>
      </c>
      <c r="AD29" s="25">
        <f>IF(Определители!I29="9",ROUND(B29*(100-Начисления!M29)/100,2),0)</f>
        <v>0</v>
      </c>
    </row>
    <row r="30" spans="1:30" ht="10.5">
      <c r="A30" s="25" t="str">
        <f>'Форма 4'!A481</f>
        <v>25.</v>
      </c>
      <c r="B30" s="25">
        <f t="shared" si="0"/>
        <v>410</v>
      </c>
      <c r="C30" s="25">
        <f>ROUND('Форма 4'!C481*'Базовые цены за единицу'!C30,2)</f>
        <v>0</v>
      </c>
      <c r="D30" s="25">
        <f>ROUND('Форма 4'!C481*'Базовые цены за единицу'!D30,2)</f>
        <v>0</v>
      </c>
      <c r="E30" s="25">
        <f>ROUND('Форма 4'!C481*'Базовые цены за единицу'!E30,2)</f>
        <v>0</v>
      </c>
      <c r="F30" s="25">
        <f>ROUND('Форма 4'!C481*'Базовые цены за единицу'!F30,2)</f>
        <v>410</v>
      </c>
      <c r="G30" s="25">
        <f>ROUND('Форма 4'!C481*'Базовые цены за единицу'!G30,2)</f>
        <v>372</v>
      </c>
      <c r="H30" s="25">
        <f>ROUND('Форма 4'!C481*'Базовые цены за единицу'!H30,2)</f>
        <v>0</v>
      </c>
      <c r="I30" s="29">
        <f>ОКРУГЛВСЕ('Форма 4'!C481*'Базовые цены за единицу'!I30,8)</f>
        <v>0</v>
      </c>
      <c r="J30" s="26">
        <f>ОКРУГЛВСЕ('Форма 4'!C481*'Базовые цены за единицу'!J30,8)</f>
        <v>0</v>
      </c>
      <c r="K30" s="29">
        <f>ОКРУГЛВСЕ('Форма 4'!C481*'Базовые цены за единицу'!K30,8)</f>
        <v>0</v>
      </c>
      <c r="L30" s="25">
        <f>ROUND('Форма 4'!C481*'Базовые цены за единицу'!L30,2)</f>
        <v>0</v>
      </c>
      <c r="M30" s="25">
        <f>ROUND('Форма 4'!C481*'Базовые цены за единицу'!M30,2)</f>
        <v>0</v>
      </c>
      <c r="N30" s="25">
        <f>ROUND((C30+E30)*'Форма 4'!C492/100,2)</f>
        <v>0</v>
      </c>
      <c r="O30" s="25">
        <f>ROUND((C30+E30)*'Форма 4'!C495/100,2)</f>
        <v>0</v>
      </c>
      <c r="P30" s="25">
        <f>ROUND('Форма 4'!C481*'Базовые цены за единицу'!P30,2)</f>
        <v>0</v>
      </c>
      <c r="Q30" s="25">
        <f>ROUND('Форма 4'!C481*'Базовые цены за единицу'!Q30,2)</f>
        <v>0</v>
      </c>
      <c r="R30" s="25">
        <f>ROUND('Форма 4'!C481*'Базовые цены за единицу'!R30,2)</f>
        <v>0</v>
      </c>
      <c r="S30" s="25">
        <f>ROUND('Форма 4'!C481*'Базовые цены за единицу'!S30,2)</f>
        <v>0</v>
      </c>
      <c r="T30" s="25">
        <f>ROUND('Форма 4'!C481*'Базовые цены за единицу'!T30,2)</f>
        <v>0</v>
      </c>
      <c r="U30" s="25">
        <f>ROUND('Форма 4'!C481*'Базовые цены за единицу'!U30,2)</f>
        <v>0</v>
      </c>
      <c r="V30" s="25">
        <f>ROUND('Форма 4'!C481*'Базовые цены за единицу'!V30,2)</f>
        <v>0</v>
      </c>
      <c r="X30" s="25">
        <f>ROUND('Форма 4'!C481*'Базовые цены за единицу'!X30,2)</f>
        <v>0</v>
      </c>
      <c r="Y30" s="25">
        <f>IF(Определители!I30="9",ROUND((C30+E30)*(Начисления!M30/100)*('Форма 4'!C492/100),2),0)</f>
        <v>0</v>
      </c>
      <c r="Z30" s="25">
        <f>IF(Определители!I30="9",ROUND((C30+E30)*(100-Начисления!M30/100)*('Форма 4'!C492/100),2),0)</f>
        <v>0</v>
      </c>
      <c r="AA30" s="25">
        <f>IF(Определители!I30="9",ROUND((C30+E30)*(Начисления!M30/100)*('Форма 4'!C495/100),2),0)</f>
        <v>0</v>
      </c>
      <c r="AB30" s="25">
        <f>IF(Определители!I30="9",ROUND((C30+E30)*(100-Начисления!M30/100)*('Форма 4'!C495/100),2),0)</f>
        <v>0</v>
      </c>
      <c r="AC30" s="25">
        <f>IF(Определители!I30="9",ROUND(B30*Начисления!M30/100,2),0)</f>
        <v>0</v>
      </c>
      <c r="AD30" s="25">
        <f>IF(Определители!I30="9",ROUND(B30*(100-Начисления!M30)/100,2),0)</f>
        <v>0</v>
      </c>
    </row>
    <row r="31" spans="1:30" ht="10.5">
      <c r="A31" s="25" t="str">
        <f>'Форма 4'!A499</f>
        <v>26.</v>
      </c>
      <c r="B31" s="25">
        <f t="shared" si="0"/>
        <v>181</v>
      </c>
      <c r="C31" s="25">
        <f>ROUND('Форма 4'!C499*'Базовые цены за единицу'!C31,2)</f>
        <v>0</v>
      </c>
      <c r="D31" s="25">
        <f>ROUND('Форма 4'!C499*'Базовые цены за единицу'!D31,2)</f>
        <v>0</v>
      </c>
      <c r="E31" s="25">
        <f>ROUND('Форма 4'!C499*'Базовые цены за единицу'!E31,2)</f>
        <v>0</v>
      </c>
      <c r="F31" s="25">
        <f>ROUND('Форма 4'!C499*'Базовые цены за единицу'!F31,2)</f>
        <v>181</v>
      </c>
      <c r="G31" s="25">
        <f>ROUND('Форма 4'!C499*'Базовые цены за единицу'!G31,2)</f>
        <v>174.2</v>
      </c>
      <c r="H31" s="25">
        <f>ROUND('Форма 4'!C499*'Базовые цены за единицу'!H31,2)</f>
        <v>0</v>
      </c>
      <c r="I31" s="29">
        <f>ОКРУГЛВСЕ('Форма 4'!C499*'Базовые цены за единицу'!I31,8)</f>
        <v>0</v>
      </c>
      <c r="J31" s="26">
        <f>ОКРУГЛВСЕ('Форма 4'!C499*'Базовые цены за единицу'!J31,8)</f>
        <v>0</v>
      </c>
      <c r="K31" s="29">
        <f>ОКРУГЛВСЕ('Форма 4'!C499*'Базовые цены за единицу'!K31,8)</f>
        <v>0</v>
      </c>
      <c r="L31" s="25">
        <f>ROUND('Форма 4'!C499*'Базовые цены за единицу'!L31,2)</f>
        <v>0</v>
      </c>
      <c r="M31" s="25">
        <f>ROUND('Форма 4'!C499*'Базовые цены за единицу'!M31,2)</f>
        <v>0</v>
      </c>
      <c r="N31" s="25">
        <f>ROUND((C31+E31)*'Форма 4'!C510/100,2)</f>
        <v>0</v>
      </c>
      <c r="O31" s="25">
        <f>ROUND((C31+E31)*'Форма 4'!C513/100,2)</f>
        <v>0</v>
      </c>
      <c r="P31" s="25">
        <f>ROUND('Форма 4'!C499*'Базовые цены за единицу'!P31,2)</f>
        <v>0</v>
      </c>
      <c r="Q31" s="25">
        <f>ROUND('Форма 4'!C499*'Базовые цены за единицу'!Q31,2)</f>
        <v>0</v>
      </c>
      <c r="R31" s="25">
        <f>ROUND('Форма 4'!C499*'Базовые цены за единицу'!R31,2)</f>
        <v>0</v>
      </c>
      <c r="S31" s="25">
        <f>ROUND('Форма 4'!C499*'Базовые цены за единицу'!S31,2)</f>
        <v>0</v>
      </c>
      <c r="T31" s="25">
        <f>ROUND('Форма 4'!C499*'Базовые цены за единицу'!T31,2)</f>
        <v>0</v>
      </c>
      <c r="U31" s="25">
        <f>ROUND('Форма 4'!C499*'Базовые цены за единицу'!U31,2)</f>
        <v>0</v>
      </c>
      <c r="V31" s="25">
        <f>ROUND('Форма 4'!C499*'Базовые цены за единицу'!V31,2)</f>
        <v>0</v>
      </c>
      <c r="X31" s="25">
        <f>ROUND('Форма 4'!C499*'Базовые цены за единицу'!X31,2)</f>
        <v>0</v>
      </c>
      <c r="Y31" s="25">
        <f>IF(Определители!I31="9",ROUND((C31+E31)*(Начисления!M31/100)*('Форма 4'!C510/100),2),0)</f>
        <v>0</v>
      </c>
      <c r="Z31" s="25">
        <f>IF(Определители!I31="9",ROUND((C31+E31)*(100-Начисления!M31/100)*('Форма 4'!C510/100),2),0)</f>
        <v>0</v>
      </c>
      <c r="AA31" s="25">
        <f>IF(Определители!I31="9",ROUND((C31+E31)*(Начисления!M31/100)*('Форма 4'!C513/100),2),0)</f>
        <v>0</v>
      </c>
      <c r="AB31" s="25">
        <f>IF(Определители!I31="9",ROUND((C31+E31)*(100-Начисления!M31/100)*('Форма 4'!C513/100),2),0)</f>
        <v>0</v>
      </c>
      <c r="AC31" s="25">
        <f>IF(Определители!I31="9",ROUND(B31*Начисления!M31/100,2),0)</f>
        <v>0</v>
      </c>
      <c r="AD31" s="25">
        <f>IF(Определители!I31="9",ROUND(B31*(100-Начисления!M31)/100,2),0)</f>
        <v>0</v>
      </c>
    </row>
    <row r="32" spans="1:30" ht="10.5">
      <c r="A32" s="25" t="str">
        <f>'Форма 4'!A517</f>
        <v>27.</v>
      </c>
      <c r="B32" s="25">
        <f t="shared" si="0"/>
        <v>30.12</v>
      </c>
      <c r="C32" s="25">
        <f>ROUND('Форма 4'!C517*'Базовые цены за единицу'!C32,2)</f>
        <v>24.44</v>
      </c>
      <c r="D32" s="25">
        <f>ROUND('Форма 4'!C517*'Базовые цены за единицу'!D32,2)</f>
        <v>5.68</v>
      </c>
      <c r="E32" s="25">
        <f>ROUND('Форма 4'!C517*'Базовые цены за единицу'!E32,2)</f>
        <v>0.2</v>
      </c>
      <c r="F32" s="25">
        <f>ROUND('Форма 4'!C517*'Базовые цены за единицу'!F32,2)</f>
        <v>0</v>
      </c>
      <c r="G32" s="25">
        <f>ROUND('Форма 4'!C517*'Базовые цены за единицу'!G32,2)</f>
        <v>0</v>
      </c>
      <c r="H32" s="25">
        <f>ROUND('Форма 4'!C517*'Базовые цены за единицу'!H32,2)</f>
        <v>0</v>
      </c>
      <c r="I32" s="29">
        <f>ОКРУГЛВСЕ('Форма 4'!C517*'Базовые цены за единицу'!I32,8)</f>
        <v>2.0305008</v>
      </c>
      <c r="J32" s="26">
        <f>ОКРУГЛВСЕ('Форма 4'!C517*'Базовые цены за единицу'!J32,8)</f>
        <v>0</v>
      </c>
      <c r="K32" s="29">
        <f>ОКРУГЛВСЕ('Форма 4'!C517*'Базовые цены за единицу'!K32,8)</f>
        <v>0.012</v>
      </c>
      <c r="L32" s="25">
        <f>ROUND('Форма 4'!C517*'Базовые цены за единицу'!L32,2)</f>
        <v>0</v>
      </c>
      <c r="M32" s="25">
        <f>ROUND('Форма 4'!C517*'Базовые цены за единицу'!M32,2)</f>
        <v>0</v>
      </c>
      <c r="N32" s="25">
        <f>ROUND((C32+E32)*'Форма 4'!C529/100,2)</f>
        <v>28.34</v>
      </c>
      <c r="O32" s="25">
        <f>ROUND((C32+E32)*'Форма 4'!C532/100,2)</f>
        <v>17.49</v>
      </c>
      <c r="P32" s="25">
        <f>ROUND('Форма 4'!C517*'Базовые цены за единицу'!P32,2)</f>
        <v>28.12</v>
      </c>
      <c r="Q32" s="25">
        <f>ROUND('Форма 4'!C517*'Базовые цены за единицу'!Q32,2)</f>
        <v>0.2</v>
      </c>
      <c r="R32" s="25">
        <f>ROUND('Форма 4'!C517*'Базовые цены за единицу'!R32,2)</f>
        <v>17.36</v>
      </c>
      <c r="S32" s="25">
        <f>ROUND('Форма 4'!C517*'Базовые цены за единицу'!S32,2)</f>
        <v>0.12</v>
      </c>
      <c r="T32" s="25">
        <f>ROUND('Форма 4'!C517*'Базовые цены за единицу'!T32,2)</f>
        <v>0</v>
      </c>
      <c r="U32" s="25">
        <f>ROUND('Форма 4'!C517*'Базовые цены за единицу'!U32,2)</f>
        <v>0</v>
      </c>
      <c r="V32" s="25">
        <f>ROUND('Форма 4'!C517*'Базовые цены за единицу'!V32,2)</f>
        <v>0.01</v>
      </c>
      <c r="X32" s="25">
        <f>ROUND('Форма 4'!C517*'Базовые цены за единицу'!X32,2)</f>
        <v>0</v>
      </c>
      <c r="Y32" s="25">
        <f>IF(Определители!I32="9",ROUND((C32+E32)*(Начисления!M32/100)*('Форма 4'!C529/100),2),0)</f>
        <v>0</v>
      </c>
      <c r="Z32" s="25">
        <f>IF(Определители!I32="9",ROUND((C32+E32)*(100-Начисления!M32/100)*('Форма 4'!C529/100),2),0)</f>
        <v>0</v>
      </c>
      <c r="AA32" s="25">
        <f>IF(Определители!I32="9",ROUND((C32+E32)*(Начисления!M32/100)*('Форма 4'!C532/100),2),0)</f>
        <v>0</v>
      </c>
      <c r="AB32" s="25">
        <f>IF(Определители!I32="9",ROUND((C32+E32)*(100-Начисления!M32/100)*('Форма 4'!C532/100),2),0)</f>
        <v>0</v>
      </c>
      <c r="AC32" s="25">
        <f>IF(Определители!I32="9",ROUND(B32*Начисления!M32/100,2),0)</f>
        <v>0</v>
      </c>
      <c r="AD32" s="25">
        <f>IF(Определители!I32="9",ROUND(B32*(100-Начисления!M32)/100,2),0)</f>
        <v>0</v>
      </c>
    </row>
    <row r="33" spans="1:30" ht="10.5">
      <c r="A33" s="25" t="str">
        <f>'Форма 4'!A536</f>
        <v>28.</v>
      </c>
      <c r="B33" s="25">
        <f t="shared" si="0"/>
        <v>1195.44</v>
      </c>
      <c r="C33" s="25">
        <f>ROUND('Форма 4'!C536*'Базовые цены за единицу'!C33,2)</f>
        <v>70.28</v>
      </c>
      <c r="D33" s="25">
        <f>ROUND('Форма 4'!C536*'Базовые цены за единицу'!D33,2)</f>
        <v>17.76</v>
      </c>
      <c r="E33" s="25">
        <f>ROUND('Форма 4'!C536*'Базовые цены за единицу'!E33,2)</f>
        <v>0.6</v>
      </c>
      <c r="F33" s="25">
        <f>ROUND('Форма 4'!C536*'Базовые цены за единицу'!F33,2)</f>
        <v>1107.4</v>
      </c>
      <c r="G33" s="25">
        <f>ROUND('Форма 4'!C536*'Базовые цены за единицу'!G33,2)</f>
        <v>0</v>
      </c>
      <c r="H33" s="25">
        <f>ROUND('Форма 4'!C536*'Базовые цены за единицу'!H33,2)</f>
        <v>0</v>
      </c>
      <c r="I33" s="29">
        <f>ОКРУГЛВСЕ('Форма 4'!C536*'Базовые цены за единицу'!I33,8)</f>
        <v>5.83769</v>
      </c>
      <c r="J33" s="26">
        <f>ОКРУГЛВСЕ('Форма 4'!C536*'Базовые цены за единицу'!J33,8)</f>
        <v>0</v>
      </c>
      <c r="K33" s="29">
        <f>ОКРУГЛВСЕ('Форма 4'!C536*'Базовые цены за единицу'!K33,8)</f>
        <v>0.0375</v>
      </c>
      <c r="L33" s="25">
        <f>ROUND('Форма 4'!C536*'Базовые цены за единицу'!L33,2)</f>
        <v>0</v>
      </c>
      <c r="M33" s="25">
        <f>ROUND('Форма 4'!C536*'Базовые цены за единицу'!M33,2)</f>
        <v>0</v>
      </c>
      <c r="N33" s="25">
        <f>ROUND((C33+E33)*'Форма 4'!C548/100,2)</f>
        <v>81.51</v>
      </c>
      <c r="O33" s="25">
        <f>ROUND((C33+E33)*'Форма 4'!C551/100,2)</f>
        <v>50.32</v>
      </c>
      <c r="P33" s="25">
        <f>ROUND('Форма 4'!C536*'Базовые цены за единицу'!P33,2)</f>
        <v>80.84</v>
      </c>
      <c r="Q33" s="25">
        <f>ROUND('Форма 4'!C536*'Базовые цены за единицу'!Q33,2)</f>
        <v>0.68</v>
      </c>
      <c r="R33" s="25">
        <f>ROUND('Форма 4'!C536*'Базовые цены за единицу'!R33,2)</f>
        <v>49.88</v>
      </c>
      <c r="S33" s="25">
        <f>ROUND('Форма 4'!C536*'Базовые цены за единицу'!S33,2)</f>
        <v>0.44</v>
      </c>
      <c r="T33" s="25">
        <f>ROUND('Форма 4'!C536*'Базовые цены за единицу'!T33,2)</f>
        <v>0</v>
      </c>
      <c r="U33" s="25">
        <f>ROUND('Форма 4'!C536*'Базовые цены за единицу'!U33,2)</f>
        <v>0</v>
      </c>
      <c r="V33" s="25">
        <f>ROUND('Форма 4'!C536*'Базовые цены за единицу'!V33,2)</f>
        <v>0.02</v>
      </c>
      <c r="X33" s="25">
        <f>ROUND('Форма 4'!C536*'Базовые цены за единицу'!X33,2)</f>
        <v>0</v>
      </c>
      <c r="Y33" s="25">
        <f>IF(Определители!I33="9",ROUND((C33+E33)*(Начисления!M33/100)*('Форма 4'!C548/100),2),0)</f>
        <v>0</v>
      </c>
      <c r="Z33" s="25">
        <f>IF(Определители!I33="9",ROUND((C33+E33)*(100-Начисления!M33/100)*('Форма 4'!C548/100),2),0)</f>
        <v>0</v>
      </c>
      <c r="AA33" s="25">
        <f>IF(Определители!I33="9",ROUND((C33+E33)*(Начисления!M33/100)*('Форма 4'!C551/100),2),0)</f>
        <v>0</v>
      </c>
      <c r="AB33" s="25">
        <f>IF(Определители!I33="9",ROUND((C33+E33)*(100-Начисления!M33/100)*('Форма 4'!C551/100),2),0)</f>
        <v>0</v>
      </c>
      <c r="AC33" s="25">
        <f>IF(Определители!I33="9",ROUND(B33*Начисления!M33/100,2),0)</f>
        <v>0</v>
      </c>
      <c r="AD33" s="25">
        <f>IF(Определители!I33="9",ROUND(B33*(100-Начисления!M33)/100,2),0)</f>
        <v>0</v>
      </c>
    </row>
    <row r="34" spans="1:30" ht="10.5">
      <c r="A34" s="25" t="str">
        <f>'Форма 4'!A555</f>
        <v>29.</v>
      </c>
      <c r="B34" s="25">
        <f t="shared" si="0"/>
        <v>41.44</v>
      </c>
      <c r="C34" s="25">
        <f>ROUND('Форма 4'!C555*'Базовые цены за единицу'!C34,2)</f>
        <v>30.16</v>
      </c>
      <c r="D34" s="25">
        <f>ROUND('Форма 4'!C555*'Базовые цены за единицу'!D34,2)</f>
        <v>11.28</v>
      </c>
      <c r="E34" s="25">
        <f>ROUND('Форма 4'!C555*'Базовые цены за единицу'!E34,2)</f>
        <v>0</v>
      </c>
      <c r="F34" s="25">
        <f>ROUND('Форма 4'!C555*'Базовые цены за единицу'!F34,2)</f>
        <v>0</v>
      </c>
      <c r="G34" s="25">
        <f>ROUND('Форма 4'!C555*'Базовые цены за единицу'!G34,2)</f>
        <v>0</v>
      </c>
      <c r="H34" s="25">
        <f>ROUND('Форма 4'!C555*'Базовые цены за единицу'!H34,2)</f>
        <v>0</v>
      </c>
      <c r="I34" s="29">
        <f>ОКРУГЛВСЕ('Форма 4'!C555*'Базовые цены за единицу'!I34,8)</f>
        <v>2.40608</v>
      </c>
      <c r="J34" s="26">
        <f>ОКРУГЛВСЕ('Форма 4'!C555*'Базовые цены за единицу'!J34,8)</f>
        <v>0</v>
      </c>
      <c r="K34" s="29">
        <f>ОКРУГЛВСЕ('Форма 4'!C555*'Базовые цены за единицу'!K34,8)</f>
        <v>0</v>
      </c>
      <c r="L34" s="25">
        <f>ROUND('Форма 4'!C555*'Базовые цены за единицу'!L34,2)</f>
        <v>0</v>
      </c>
      <c r="M34" s="25">
        <f>ROUND('Форма 4'!C555*'Базовые цены за единицу'!M34,2)</f>
        <v>0</v>
      </c>
      <c r="N34" s="25">
        <f>ROUND((C34+E34)*'Форма 4'!C567/100,2)</f>
        <v>34.68</v>
      </c>
      <c r="O34" s="25">
        <f>ROUND((C34+E34)*'Форма 4'!C570/100,2)</f>
        <v>21.41</v>
      </c>
      <c r="P34" s="25">
        <f>ROUND('Форма 4'!C555*'Базовые цены за единицу'!P34,2)</f>
        <v>34.68</v>
      </c>
      <c r="Q34" s="25">
        <f>ROUND('Форма 4'!C555*'Базовые цены за единицу'!Q34,2)</f>
        <v>0</v>
      </c>
      <c r="R34" s="25">
        <f>ROUND('Форма 4'!C555*'Базовые цены за единицу'!R34,2)</f>
        <v>21.4</v>
      </c>
      <c r="S34" s="25">
        <f>ROUND('Форма 4'!C555*'Базовые цены за единицу'!S34,2)</f>
        <v>0</v>
      </c>
      <c r="T34" s="25">
        <f>ROUND('Форма 4'!C555*'Базовые цены за единицу'!T34,2)</f>
        <v>0</v>
      </c>
      <c r="U34" s="25">
        <f>ROUND('Форма 4'!C555*'Базовые цены за единицу'!U34,2)</f>
        <v>0</v>
      </c>
      <c r="V34" s="25">
        <f>ROUND('Форма 4'!C555*'Базовые цены за единицу'!V34,2)</f>
        <v>0</v>
      </c>
      <c r="X34" s="25">
        <f>ROUND('Форма 4'!C555*'Базовые цены за единицу'!X34,2)</f>
        <v>0</v>
      </c>
      <c r="Y34" s="25">
        <f>IF(Определители!I34="9",ROUND((C34+E34)*(Начисления!M34/100)*('Форма 4'!C567/100),2),0)</f>
        <v>0</v>
      </c>
      <c r="Z34" s="25">
        <f>IF(Определители!I34="9",ROUND((C34+E34)*(100-Начисления!M34/100)*('Форма 4'!C567/100),2),0)</f>
        <v>0</v>
      </c>
      <c r="AA34" s="25">
        <f>IF(Определители!I34="9",ROUND((C34+E34)*(Начисления!M34/100)*('Форма 4'!C570/100),2),0)</f>
        <v>0</v>
      </c>
      <c r="AB34" s="25">
        <f>IF(Определители!I34="9",ROUND((C34+E34)*(100-Начисления!M34/100)*('Форма 4'!C570/100),2),0)</f>
        <v>0</v>
      </c>
      <c r="AC34" s="25">
        <f>IF(Определители!I34="9",ROUND(B34*Начисления!M34/100,2),0)</f>
        <v>0</v>
      </c>
      <c r="AD34" s="25">
        <f>IF(Определители!I34="9",ROUND(B34*(100-Начисления!M34)/100,2),0)</f>
        <v>0</v>
      </c>
    </row>
    <row r="35" spans="1:30" ht="10.5">
      <c r="A35" s="25" t="str">
        <f>'Форма 4'!A574</f>
        <v>30.</v>
      </c>
      <c r="B35" s="25">
        <f t="shared" si="0"/>
        <v>955.28</v>
      </c>
      <c r="C35" s="25">
        <f>ROUND('Форма 4'!C574*'Базовые цены за единицу'!C35,2)</f>
        <v>86.76</v>
      </c>
      <c r="D35" s="25">
        <f>ROUND('Форма 4'!C574*'Базовые цены за единицу'!D35,2)</f>
        <v>35.24</v>
      </c>
      <c r="E35" s="25">
        <f>ROUND('Форма 4'!C574*'Базовые цены за единицу'!E35,2)</f>
        <v>0</v>
      </c>
      <c r="F35" s="25">
        <f>ROUND('Форма 4'!C574*'Базовые цены за единицу'!F35,2)</f>
        <v>833.28</v>
      </c>
      <c r="G35" s="25">
        <f>ROUND('Форма 4'!C574*'Базовые цены за единицу'!G35,2)</f>
        <v>0</v>
      </c>
      <c r="H35" s="25">
        <f>ROUND('Форма 4'!C574*'Базовые цены за единицу'!H35,2)</f>
        <v>0</v>
      </c>
      <c r="I35" s="29">
        <f>ОКРУГЛВСЕ('Форма 4'!C574*'Базовые цены за единицу'!I35,8)</f>
        <v>6.91748</v>
      </c>
      <c r="J35" s="26">
        <f>ОКРУГЛВСЕ('Форма 4'!C574*'Базовые цены за единицу'!J35,8)</f>
        <v>0</v>
      </c>
      <c r="K35" s="29">
        <f>ОКРУГЛВСЕ('Форма 4'!C574*'Базовые цены за единицу'!K35,8)</f>
        <v>0</v>
      </c>
      <c r="L35" s="25">
        <f>ROUND('Форма 4'!C574*'Базовые цены за единицу'!L35,2)</f>
        <v>0</v>
      </c>
      <c r="M35" s="25">
        <f>ROUND('Форма 4'!C574*'Базовые цены за единицу'!M35,2)</f>
        <v>0</v>
      </c>
      <c r="N35" s="25">
        <f>ROUND((C35+E35)*'Форма 4'!C586/100,2)</f>
        <v>99.77</v>
      </c>
      <c r="O35" s="25">
        <f>ROUND((C35+E35)*'Форма 4'!C589/100,2)</f>
        <v>61.6</v>
      </c>
      <c r="P35" s="25">
        <f>ROUND('Форма 4'!C574*'Базовые цены за единицу'!P35,2)</f>
        <v>99.76</v>
      </c>
      <c r="Q35" s="25">
        <f>ROUND('Форма 4'!C574*'Базовые цены за единицу'!Q35,2)</f>
        <v>0</v>
      </c>
      <c r="R35" s="25">
        <f>ROUND('Форма 4'!C574*'Базовые цены за единицу'!R35,2)</f>
        <v>61.6</v>
      </c>
      <c r="S35" s="25">
        <f>ROUND('Форма 4'!C574*'Базовые цены за единицу'!S35,2)</f>
        <v>0</v>
      </c>
      <c r="T35" s="25">
        <f>ROUND('Форма 4'!C574*'Базовые цены за единицу'!T35,2)</f>
        <v>0</v>
      </c>
      <c r="U35" s="25">
        <f>ROUND('Форма 4'!C574*'Базовые цены за единицу'!U35,2)</f>
        <v>0</v>
      </c>
      <c r="V35" s="25">
        <f>ROUND('Форма 4'!C574*'Базовые цены за единицу'!V35,2)</f>
        <v>0</v>
      </c>
      <c r="X35" s="25">
        <f>ROUND('Форма 4'!C574*'Базовые цены за единицу'!X35,2)</f>
        <v>0</v>
      </c>
      <c r="Y35" s="25">
        <f>IF(Определители!I35="9",ROUND((C35+E35)*(Начисления!M35/100)*('Форма 4'!C586/100),2),0)</f>
        <v>0</v>
      </c>
      <c r="Z35" s="25">
        <f>IF(Определители!I35="9",ROUND((C35+E35)*(100-Начисления!M35/100)*('Форма 4'!C586/100),2),0)</f>
        <v>0</v>
      </c>
      <c r="AA35" s="25">
        <f>IF(Определители!I35="9",ROUND((C35+E35)*(Начисления!M35/100)*('Форма 4'!C589/100),2),0)</f>
        <v>0</v>
      </c>
      <c r="AB35" s="25">
        <f>IF(Определители!I35="9",ROUND((C35+E35)*(100-Начисления!M35/100)*('Форма 4'!C589/100),2),0)</f>
        <v>0</v>
      </c>
      <c r="AC35" s="25">
        <f>IF(Определители!I35="9",ROUND(B35*Начисления!M35/100,2),0)</f>
        <v>0</v>
      </c>
      <c r="AD35" s="25">
        <f>IF(Определители!I35="9",ROUND(B35*(100-Начисления!M35)/100,2),0)</f>
        <v>0</v>
      </c>
    </row>
    <row r="36" spans="1:30" ht="10.5">
      <c r="A36" s="25" t="str">
        <f>'Форма 4'!A593</f>
        <v>31.</v>
      </c>
      <c r="B36" s="25">
        <f t="shared" si="0"/>
        <v>62.35</v>
      </c>
      <c r="C36" s="25">
        <f>ROUND('Форма 4'!C593*'Базовые цены за единицу'!C36,2)</f>
        <v>57.47</v>
      </c>
      <c r="D36" s="25">
        <f>ROUND('Форма 4'!C593*'Базовые цены за единицу'!D36,2)</f>
        <v>0.3</v>
      </c>
      <c r="E36" s="25">
        <f>ROUND('Форма 4'!C593*'Базовые цены за единицу'!E36,2)</f>
        <v>0</v>
      </c>
      <c r="F36" s="25">
        <f>ROUND('Форма 4'!C593*'Базовые цены за единицу'!F36,2)</f>
        <v>4.58</v>
      </c>
      <c r="G36" s="25">
        <f>ROUND('Форма 4'!C593*'Базовые цены за единицу'!G36,2)</f>
        <v>0</v>
      </c>
      <c r="H36" s="25">
        <f>ROUND('Форма 4'!C593*'Базовые цены за единицу'!H36,2)</f>
        <v>0</v>
      </c>
      <c r="I36" s="29">
        <f>ОКРУГЛВСЕ('Форма 4'!C593*'Базовые цены за единицу'!I36,8)</f>
        <v>5.0058</v>
      </c>
      <c r="J36" s="26">
        <f>ОКРУГЛВСЕ('Форма 4'!C593*'Базовые цены за единицу'!J36,8)</f>
        <v>0</v>
      </c>
      <c r="K36" s="29">
        <f>ОКРУГЛВСЕ('Форма 4'!C593*'Базовые цены за единицу'!K36,8)</f>
        <v>0</v>
      </c>
      <c r="L36" s="25">
        <f>ROUND('Форма 4'!C593*'Базовые цены за единицу'!L36,2)</f>
        <v>0</v>
      </c>
      <c r="M36" s="25">
        <f>ROUND('Форма 4'!C593*'Базовые цены за единицу'!M36,2)</f>
        <v>0</v>
      </c>
      <c r="N36" s="25">
        <f>ROUND((C36+E36)*'Форма 4'!C604/100,2)</f>
        <v>59.19</v>
      </c>
      <c r="O36" s="25">
        <f>ROUND((C36+E36)*'Форма 4'!C607/100,2)</f>
        <v>34.48</v>
      </c>
      <c r="P36" s="25">
        <f>ROUND('Форма 4'!C593*'Базовые цены за единицу'!P36,2)</f>
        <v>59.19</v>
      </c>
      <c r="Q36" s="25">
        <f>ROUND('Форма 4'!C593*'Базовые цены за единицу'!Q36,2)</f>
        <v>0</v>
      </c>
      <c r="R36" s="25">
        <f>ROUND('Форма 4'!C593*'Базовые цены за единицу'!R36,2)</f>
        <v>34.48</v>
      </c>
      <c r="S36" s="25">
        <f>ROUND('Форма 4'!C593*'Базовые цены за единицу'!S36,2)</f>
        <v>0</v>
      </c>
      <c r="T36" s="25">
        <f>ROUND('Форма 4'!C593*'Базовые цены за единицу'!T36,2)</f>
        <v>0</v>
      </c>
      <c r="U36" s="25">
        <f>ROUND('Форма 4'!C593*'Базовые цены за единицу'!U36,2)</f>
        <v>0</v>
      </c>
      <c r="V36" s="25">
        <f>ROUND('Форма 4'!C593*'Базовые цены за единицу'!V36,2)</f>
        <v>0</v>
      </c>
      <c r="X36" s="25">
        <f>ROUND('Форма 4'!C593*'Базовые цены за единицу'!X36,2)</f>
        <v>0</v>
      </c>
      <c r="Y36" s="25">
        <f>IF(Определители!I36="9",ROUND((C36+E36)*(Начисления!M36/100)*('Форма 4'!C604/100),2),0)</f>
        <v>0</v>
      </c>
      <c r="Z36" s="25">
        <f>IF(Определители!I36="9",ROUND((C36+E36)*(100-Начисления!M36/100)*('Форма 4'!C604/100),2),0)</f>
        <v>0</v>
      </c>
      <c r="AA36" s="25">
        <f>IF(Определители!I36="9",ROUND((C36+E36)*(Начисления!M36/100)*('Форма 4'!C607/100),2),0)</f>
        <v>0</v>
      </c>
      <c r="AB36" s="25">
        <f>IF(Определители!I36="9",ROUND((C36+E36)*(100-Начисления!M36/100)*('Форма 4'!C607/100),2),0)</f>
        <v>0</v>
      </c>
      <c r="AC36" s="25">
        <f>IF(Определители!I36="9",ROUND(B36*Начисления!M36/100,2),0)</f>
        <v>0</v>
      </c>
      <c r="AD36" s="25">
        <f>IF(Определители!I36="9",ROUND(B36*(100-Начисления!M36)/100,2),0)</f>
        <v>0</v>
      </c>
    </row>
    <row r="37" spans="1:30" ht="10.5">
      <c r="A37" s="25" t="str">
        <f>'Форма 4'!A611</f>
        <v>32.</v>
      </c>
      <c r="B37" s="25">
        <f t="shared" si="0"/>
        <v>126.6</v>
      </c>
      <c r="C37" s="25">
        <f>ROUND('Форма 4'!C611*'Базовые цены за единицу'!C37,2)</f>
        <v>0</v>
      </c>
      <c r="D37" s="25">
        <f>ROUND('Форма 4'!C611*'Базовые цены за единицу'!D37,2)</f>
        <v>0</v>
      </c>
      <c r="E37" s="25">
        <f>ROUND('Форма 4'!C611*'Базовые цены за единицу'!E37,2)</f>
        <v>0</v>
      </c>
      <c r="F37" s="25">
        <f>ROUND('Форма 4'!C611*'Базовые цены за единицу'!F37,2)</f>
        <v>126.6</v>
      </c>
      <c r="G37" s="25">
        <f>ROUND('Форма 4'!C611*'Базовые цены за единицу'!G37,2)</f>
        <v>121.8</v>
      </c>
      <c r="H37" s="25">
        <f>ROUND('Форма 4'!C611*'Базовые цены за единицу'!H37,2)</f>
        <v>0</v>
      </c>
      <c r="I37" s="29">
        <f>ОКРУГЛВСЕ('Форма 4'!C611*'Базовые цены за единицу'!I37,8)</f>
        <v>0</v>
      </c>
      <c r="J37" s="26">
        <f>ОКРУГЛВСЕ('Форма 4'!C611*'Базовые цены за единицу'!J37,8)</f>
        <v>0</v>
      </c>
      <c r="K37" s="29">
        <f>ОКРУГЛВСЕ('Форма 4'!C611*'Базовые цены за единицу'!K37,8)</f>
        <v>0</v>
      </c>
      <c r="L37" s="25">
        <f>ROUND('Форма 4'!C611*'Базовые цены за единицу'!L37,2)</f>
        <v>0</v>
      </c>
      <c r="M37" s="25">
        <f>ROUND('Форма 4'!C611*'Базовые цены за единицу'!M37,2)</f>
        <v>0</v>
      </c>
      <c r="N37" s="25">
        <f>ROUND((C37+E37)*'Форма 4'!C622/100,2)</f>
        <v>0</v>
      </c>
      <c r="O37" s="25">
        <f>ROUND((C37+E37)*'Форма 4'!C625/100,2)</f>
        <v>0</v>
      </c>
      <c r="P37" s="25">
        <f>ROUND('Форма 4'!C611*'Базовые цены за единицу'!P37,2)</f>
        <v>0</v>
      </c>
      <c r="Q37" s="25">
        <f>ROUND('Форма 4'!C611*'Базовые цены за единицу'!Q37,2)</f>
        <v>0</v>
      </c>
      <c r="R37" s="25">
        <f>ROUND('Форма 4'!C611*'Базовые цены за единицу'!R37,2)</f>
        <v>0</v>
      </c>
      <c r="S37" s="25">
        <f>ROUND('Форма 4'!C611*'Базовые цены за единицу'!S37,2)</f>
        <v>0</v>
      </c>
      <c r="T37" s="25">
        <f>ROUND('Форма 4'!C611*'Базовые цены за единицу'!T37,2)</f>
        <v>0</v>
      </c>
      <c r="U37" s="25">
        <f>ROUND('Форма 4'!C611*'Базовые цены за единицу'!U37,2)</f>
        <v>0</v>
      </c>
      <c r="V37" s="25">
        <f>ROUND('Форма 4'!C611*'Базовые цены за единицу'!V37,2)</f>
        <v>0</v>
      </c>
      <c r="X37" s="25">
        <f>ROUND('Форма 4'!C611*'Базовые цены за единицу'!X37,2)</f>
        <v>0</v>
      </c>
      <c r="Y37" s="25">
        <f>IF(Определители!I37="9",ROUND((C37+E37)*(Начисления!M37/100)*('Форма 4'!C622/100),2),0)</f>
        <v>0</v>
      </c>
      <c r="Z37" s="25">
        <f>IF(Определители!I37="9",ROUND((C37+E37)*(100-Начисления!M37/100)*('Форма 4'!C622/100),2),0)</f>
        <v>0</v>
      </c>
      <c r="AA37" s="25">
        <f>IF(Определители!I37="9",ROUND((C37+E37)*(Начисления!M37/100)*('Форма 4'!C625/100),2),0)</f>
        <v>0</v>
      </c>
      <c r="AB37" s="25">
        <f>IF(Определители!I37="9",ROUND((C37+E37)*(100-Начисления!M37/100)*('Форма 4'!C625/100),2),0)</f>
        <v>0</v>
      </c>
      <c r="AC37" s="25">
        <f>IF(Определители!I37="9",ROUND(B37*Начисления!M37/100,2),0)</f>
        <v>0</v>
      </c>
      <c r="AD37" s="25">
        <f>IF(Определители!I37="9",ROUND(B37*(100-Начисления!M37)/100,2),0)</f>
        <v>0</v>
      </c>
    </row>
    <row r="38" spans="1:30" ht="10.5">
      <c r="A38" s="25" t="str">
        <f>'Форма 4'!A629</f>
        <v>33.</v>
      </c>
      <c r="B38" s="25">
        <f t="shared" si="0"/>
        <v>13.06</v>
      </c>
      <c r="C38" s="25">
        <f>ROUND('Форма 4'!C629*'Базовые цены за единицу'!C38,2)</f>
        <v>11.53</v>
      </c>
      <c r="D38" s="25">
        <f>ROUND('Форма 4'!C629*'Базовые цены за единицу'!D38,2)</f>
        <v>0.81</v>
      </c>
      <c r="E38" s="25">
        <f>ROUND('Форма 4'!C629*'Базовые цены за единицу'!E38,2)</f>
        <v>0</v>
      </c>
      <c r="F38" s="25">
        <f>ROUND('Форма 4'!C629*'Базовые цены за единицу'!F38,2)</f>
        <v>0.72</v>
      </c>
      <c r="G38" s="25">
        <f>ROUND('Форма 4'!C629*'Базовые цены за единицу'!G38,2)</f>
        <v>0</v>
      </c>
      <c r="H38" s="25">
        <f>ROUND('Форма 4'!C629*'Базовые цены за единицу'!H38,2)</f>
        <v>0</v>
      </c>
      <c r="I38" s="29">
        <f>ОКРУГЛВСЕ('Форма 4'!C629*'Базовые цены за единицу'!I38,8)</f>
        <v>0.7833335</v>
      </c>
      <c r="J38" s="26">
        <f>ОКРУГЛВСЕ('Форма 4'!C629*'Базовые цены за единицу'!J38,8)</f>
        <v>0</v>
      </c>
      <c r="K38" s="29">
        <f>ОКРУГЛВСЕ('Форма 4'!C629*'Базовые цены за единицу'!K38,8)</f>
        <v>0</v>
      </c>
      <c r="L38" s="25">
        <f>ROUND('Форма 4'!C629*'Базовые цены за единицу'!L38,2)</f>
        <v>0</v>
      </c>
      <c r="M38" s="25">
        <f>ROUND('Форма 4'!C629*'Базовые цены за единицу'!M38,2)</f>
        <v>0</v>
      </c>
      <c r="N38" s="25">
        <f>ROUND((C38+E38)*'Форма 4'!C641/100,2)</f>
        <v>13.26</v>
      </c>
      <c r="O38" s="25">
        <f>ROUND((C38+E38)*'Форма 4'!C644/100,2)</f>
        <v>8.19</v>
      </c>
      <c r="P38" s="25">
        <f>ROUND('Форма 4'!C629*'Базовые цены за единицу'!P38,2)</f>
        <v>13.26</v>
      </c>
      <c r="Q38" s="25">
        <f>ROUND('Форма 4'!C629*'Базовые цены за единицу'!Q38,2)</f>
        <v>0</v>
      </c>
      <c r="R38" s="25">
        <f>ROUND('Форма 4'!C629*'Базовые цены за единицу'!R38,2)</f>
        <v>8.19</v>
      </c>
      <c r="S38" s="25">
        <f>ROUND('Форма 4'!C629*'Базовые цены за единицу'!S38,2)</f>
        <v>0</v>
      </c>
      <c r="T38" s="25">
        <f>ROUND('Форма 4'!C629*'Базовые цены за единицу'!T38,2)</f>
        <v>0</v>
      </c>
      <c r="U38" s="25">
        <f>ROUND('Форма 4'!C629*'Базовые цены за единицу'!U38,2)</f>
        <v>0</v>
      </c>
      <c r="V38" s="25">
        <f>ROUND('Форма 4'!C629*'Базовые цены за единицу'!V38,2)</f>
        <v>0</v>
      </c>
      <c r="X38" s="25">
        <f>ROUND('Форма 4'!C629*'Базовые цены за единицу'!X38,2)</f>
        <v>0</v>
      </c>
      <c r="Y38" s="25">
        <f>IF(Определители!I38="9",ROUND((C38+E38)*(Начисления!M38/100)*('Форма 4'!C641/100),2),0)</f>
        <v>0</v>
      </c>
      <c r="Z38" s="25">
        <f>IF(Определители!I38="9",ROUND((C38+E38)*(100-Начисления!M38/100)*('Форма 4'!C641/100),2),0)</f>
        <v>0</v>
      </c>
      <c r="AA38" s="25">
        <f>IF(Определители!I38="9",ROUND((C38+E38)*(Начисления!M38/100)*('Форма 4'!C644/100),2),0)</f>
        <v>0</v>
      </c>
      <c r="AB38" s="25">
        <f>IF(Определители!I38="9",ROUND((C38+E38)*(100-Начисления!M38/100)*('Форма 4'!C644/100),2),0)</f>
        <v>0</v>
      </c>
      <c r="AC38" s="25">
        <f>IF(Определители!I38="9",ROUND(B38*Начисления!M38/100,2),0)</f>
        <v>0</v>
      </c>
      <c r="AD38" s="25">
        <f>IF(Определители!I38="9",ROUND(B38*(100-Начисления!M38)/100,2),0)</f>
        <v>0</v>
      </c>
    </row>
    <row r="39" spans="1:30" ht="10.5">
      <c r="A39" s="25" t="str">
        <f>'Форма 4'!A648</f>
        <v>34.</v>
      </c>
      <c r="B39" s="25">
        <f t="shared" si="0"/>
        <v>15.94</v>
      </c>
      <c r="C39" s="25">
        <f>ROUND('Форма 4'!C648*'Базовые цены за единицу'!C39,2)</f>
        <v>12.93</v>
      </c>
      <c r="D39" s="25">
        <f>ROUND('Форма 4'!C648*'Базовые цены за единицу'!D39,2)</f>
        <v>0.91</v>
      </c>
      <c r="E39" s="25">
        <f>ROUND('Форма 4'!C648*'Базовые цены за единицу'!E39,2)</f>
        <v>0</v>
      </c>
      <c r="F39" s="25">
        <f>ROUND('Форма 4'!C648*'Базовые цены за единицу'!F39,2)</f>
        <v>2.1</v>
      </c>
      <c r="G39" s="25">
        <f>ROUND('Форма 4'!C648*'Базовые цены за единицу'!G39,2)</f>
        <v>0</v>
      </c>
      <c r="H39" s="25">
        <f>ROUND('Форма 4'!C648*'Базовые цены за единицу'!H39,2)</f>
        <v>0</v>
      </c>
      <c r="I39" s="29">
        <f>ОКРУГЛВСЕ('Форма 4'!C648*'Базовые цены за единицу'!I39,8)</f>
        <v>0.8782831</v>
      </c>
      <c r="J39" s="26">
        <f>ОКРУГЛВСЕ('Форма 4'!C648*'Базовые цены за единицу'!J39,8)</f>
        <v>0</v>
      </c>
      <c r="K39" s="29">
        <f>ОКРУГЛВСЕ('Форма 4'!C648*'Базовые цены за единицу'!K39,8)</f>
        <v>0</v>
      </c>
      <c r="L39" s="25">
        <f>ROUND('Форма 4'!C648*'Базовые цены за единицу'!L39,2)</f>
        <v>0</v>
      </c>
      <c r="M39" s="25">
        <f>ROUND('Форма 4'!C648*'Базовые цены за единицу'!M39,2)</f>
        <v>0</v>
      </c>
      <c r="N39" s="25">
        <f>ROUND((C39+E39)*'Форма 4'!C660/100,2)</f>
        <v>14.87</v>
      </c>
      <c r="O39" s="25">
        <f>ROUND((C39+E39)*'Форма 4'!C663/100,2)</f>
        <v>9.18</v>
      </c>
      <c r="P39" s="25">
        <f>ROUND('Форма 4'!C648*'Базовые цены за единицу'!P39,2)</f>
        <v>14.87</v>
      </c>
      <c r="Q39" s="25">
        <f>ROUND('Форма 4'!C648*'Базовые цены за единицу'!Q39,2)</f>
        <v>0</v>
      </c>
      <c r="R39" s="25">
        <f>ROUND('Форма 4'!C648*'Базовые цены за единицу'!R39,2)</f>
        <v>9.18</v>
      </c>
      <c r="S39" s="25">
        <f>ROUND('Форма 4'!C648*'Базовые цены за единицу'!S39,2)</f>
        <v>0</v>
      </c>
      <c r="T39" s="25">
        <f>ROUND('Форма 4'!C648*'Базовые цены за единицу'!T39,2)</f>
        <v>0</v>
      </c>
      <c r="U39" s="25">
        <f>ROUND('Форма 4'!C648*'Базовые цены за единицу'!U39,2)</f>
        <v>0</v>
      </c>
      <c r="V39" s="25">
        <f>ROUND('Форма 4'!C648*'Базовые цены за единицу'!V39,2)</f>
        <v>0</v>
      </c>
      <c r="X39" s="25">
        <f>ROUND('Форма 4'!C648*'Базовые цены за единицу'!X39,2)</f>
        <v>0</v>
      </c>
      <c r="Y39" s="25">
        <f>IF(Определители!I39="9",ROUND((C39+E39)*(Начисления!M39/100)*('Форма 4'!C660/100),2),0)</f>
        <v>0</v>
      </c>
      <c r="Z39" s="25">
        <f>IF(Определители!I39="9",ROUND((C39+E39)*(100-Начисления!M39/100)*('Форма 4'!C660/100),2),0)</f>
        <v>0</v>
      </c>
      <c r="AA39" s="25">
        <f>IF(Определители!I39="9",ROUND((C39+E39)*(Начисления!M39/100)*('Форма 4'!C663/100),2),0)</f>
        <v>0</v>
      </c>
      <c r="AB39" s="25">
        <f>IF(Определители!I39="9",ROUND((C39+E39)*(100-Начисления!M39/100)*('Форма 4'!C663/100),2),0)</f>
        <v>0</v>
      </c>
      <c r="AC39" s="25">
        <f>IF(Определители!I39="9",ROUND(B39*Начисления!M39/100,2),0)</f>
        <v>0</v>
      </c>
      <c r="AD39" s="25">
        <f>IF(Определители!I39="9",ROUND(B39*(100-Начисления!M39)/100,2),0)</f>
        <v>0</v>
      </c>
    </row>
    <row r="40" spans="1:30" ht="10.5">
      <c r="A40" s="25" t="str">
        <f>'Форма 4'!A667</f>
        <v>35.</v>
      </c>
      <c r="B40" s="25">
        <f t="shared" si="0"/>
        <v>84.9</v>
      </c>
      <c r="C40" s="25">
        <f>ROUND('Форма 4'!C667*'Базовые цены за единицу'!C40,2)</f>
        <v>0</v>
      </c>
      <c r="D40" s="25">
        <f>ROUND('Форма 4'!C667*'Базовые цены за единицу'!D40,2)</f>
        <v>84.9</v>
      </c>
      <c r="E40" s="25">
        <f>ROUND('Форма 4'!C667*'Базовые цены за единицу'!E40,2)</f>
        <v>0</v>
      </c>
      <c r="F40" s="25">
        <f>ROUND('Форма 4'!C667*'Базовые цены за единицу'!F40,2)</f>
        <v>0</v>
      </c>
      <c r="G40" s="25">
        <f>ROUND('Форма 4'!C667*'Базовые цены за единицу'!G40,2)</f>
        <v>0</v>
      </c>
      <c r="H40" s="25">
        <f>ROUND('Форма 4'!C667*'Базовые цены за единицу'!H40,2)</f>
        <v>0</v>
      </c>
      <c r="I40" s="29">
        <f>ОКРУГЛВСЕ('Форма 4'!C667*'Базовые цены за единицу'!I40,8)</f>
        <v>0</v>
      </c>
      <c r="J40" s="26">
        <f>ОКРУГЛВСЕ('Форма 4'!C667*'Базовые цены за единицу'!J40,8)</f>
        <v>0</v>
      </c>
      <c r="K40" s="29">
        <f>ОКРУГЛВСЕ('Форма 4'!C667*'Базовые цены за единицу'!K40,8)</f>
        <v>0</v>
      </c>
      <c r="L40" s="25">
        <f>ROUND('Форма 4'!C667*'Базовые цены за единицу'!L40,2)</f>
        <v>0</v>
      </c>
      <c r="M40" s="25">
        <f>ROUND('Форма 4'!C667*'Базовые цены за единицу'!M40,2)</f>
        <v>0</v>
      </c>
      <c r="N40" s="25">
        <f>ROUND((C40+E40)*'Форма 4'!C678/100,2)</f>
        <v>0</v>
      </c>
      <c r="O40" s="25">
        <f>ROUND((C40+E40)*'Форма 4'!C681/100,2)</f>
        <v>0</v>
      </c>
      <c r="P40" s="25">
        <f>ROUND('Форма 4'!C667*'Базовые цены за единицу'!P40,2)</f>
        <v>0</v>
      </c>
      <c r="Q40" s="25">
        <f>ROUND('Форма 4'!C667*'Базовые цены за единицу'!Q40,2)</f>
        <v>0</v>
      </c>
      <c r="R40" s="25">
        <f>ROUND('Форма 4'!C667*'Базовые цены за единицу'!R40,2)</f>
        <v>0</v>
      </c>
      <c r="S40" s="25">
        <f>ROUND('Форма 4'!C667*'Базовые цены за единицу'!S40,2)</f>
        <v>0</v>
      </c>
      <c r="T40" s="25">
        <f>ROUND('Форма 4'!C667*'Базовые цены за единицу'!T40,2)</f>
        <v>0</v>
      </c>
      <c r="U40" s="25">
        <f>ROUND('Форма 4'!C667*'Базовые цены за единицу'!U40,2)</f>
        <v>0</v>
      </c>
      <c r="V40" s="25">
        <f>ROUND('Форма 4'!C667*'Базовые цены за единицу'!V40,2)</f>
        <v>0</v>
      </c>
      <c r="X40" s="25">
        <f>ROUND('Форма 4'!C667*'Базовые цены за единицу'!X40,2)</f>
        <v>0</v>
      </c>
      <c r="Y40" s="25">
        <f>IF(Определители!I40="9",ROUND((C40+E40)*(Начисления!M40/100)*('Форма 4'!C678/100),2),0)</f>
        <v>0</v>
      </c>
      <c r="Z40" s="25">
        <f>IF(Определители!I40="9",ROUND((C40+E40)*(100-Начисления!M40/100)*('Форма 4'!C678/100),2),0)</f>
        <v>0</v>
      </c>
      <c r="AA40" s="25">
        <f>IF(Определители!I40="9",ROUND((C40+E40)*(Начисления!M40/100)*('Форма 4'!C681/100),2),0)</f>
        <v>0</v>
      </c>
      <c r="AB40" s="25">
        <f>IF(Определители!I40="9",ROUND((C40+E40)*(100-Начисления!M40/100)*('Форма 4'!C681/100),2),0)</f>
        <v>0</v>
      </c>
      <c r="AC40" s="25">
        <f>IF(Определители!I40="9",ROUND(B40*Начисления!M40/100,2),0)</f>
        <v>0</v>
      </c>
      <c r="AD40" s="25">
        <f>IF(Определители!I40="9",ROUND(B40*(100-Начисления!M40)/100,2),0)</f>
        <v>0</v>
      </c>
    </row>
    <row r="41" spans="1:30" ht="10.5">
      <c r="A41" s="25" t="str">
        <f>'Форма 4'!A685</f>
        <v>36.</v>
      </c>
      <c r="B41" s="25">
        <f t="shared" si="0"/>
        <v>26.99</v>
      </c>
      <c r="C41" s="25">
        <f>ROUND('Форма 4'!C685*'Базовые цены за единицу'!C41,2)</f>
        <v>0</v>
      </c>
      <c r="D41" s="25">
        <f>ROUND('Форма 4'!C685*'Базовые цены за единицу'!D41,2)</f>
        <v>0</v>
      </c>
      <c r="E41" s="25">
        <f>ROUND('Форма 4'!C685*'Базовые цены за единицу'!E41,2)</f>
        <v>0</v>
      </c>
      <c r="F41" s="25">
        <f>ROUND('Форма 4'!C685*'Базовые цены за единицу'!F41,2)</f>
        <v>26.99</v>
      </c>
      <c r="G41" s="25">
        <f>ROUND('Форма 4'!C685*'Базовые цены за единицу'!G41,2)</f>
        <v>0</v>
      </c>
      <c r="H41" s="25">
        <f>ROUND('Форма 4'!C685*'Базовые цены за единицу'!H41,2)</f>
        <v>0</v>
      </c>
      <c r="I41" s="29">
        <f>ОКРУГЛВСЕ('Форма 4'!C685*'Базовые цены за единицу'!I41,8)</f>
        <v>0</v>
      </c>
      <c r="J41" s="26">
        <f>ОКРУГЛВСЕ('Форма 4'!C685*'Базовые цены за единицу'!J41,8)</f>
        <v>0</v>
      </c>
      <c r="K41" s="29">
        <f>ОКРУГЛВСЕ('Форма 4'!C685*'Базовые цены за единицу'!K41,8)</f>
        <v>0</v>
      </c>
      <c r="L41" s="25">
        <f>ROUND('Форма 4'!C685*'Базовые цены за единицу'!L41,2)</f>
        <v>0</v>
      </c>
      <c r="M41" s="25">
        <f>ROUND('Форма 4'!C685*'Базовые цены за единицу'!M41,2)</f>
        <v>0</v>
      </c>
      <c r="N41" s="25">
        <f>ROUND((C41+E41)*'Форма 4'!C696/100,2)</f>
        <v>0</v>
      </c>
      <c r="O41" s="25">
        <f>ROUND((C41+E41)*'Форма 4'!C699/100,2)</f>
        <v>0</v>
      </c>
      <c r="P41" s="25">
        <f>ROUND('Форма 4'!C685*'Базовые цены за единицу'!P41,2)</f>
        <v>0</v>
      </c>
      <c r="Q41" s="25">
        <f>ROUND('Форма 4'!C685*'Базовые цены за единицу'!Q41,2)</f>
        <v>0</v>
      </c>
      <c r="R41" s="25">
        <f>ROUND('Форма 4'!C685*'Базовые цены за единицу'!R41,2)</f>
        <v>0</v>
      </c>
      <c r="S41" s="25">
        <f>ROUND('Форма 4'!C685*'Базовые цены за единицу'!S41,2)</f>
        <v>0</v>
      </c>
      <c r="T41" s="25">
        <f>ROUND('Форма 4'!C685*'Базовые цены за единицу'!T41,2)</f>
        <v>0</v>
      </c>
      <c r="U41" s="25">
        <f>ROUND('Форма 4'!C685*'Базовые цены за единицу'!U41,2)</f>
        <v>0</v>
      </c>
      <c r="V41" s="25">
        <f>ROUND('Форма 4'!C685*'Базовые цены за единицу'!V41,2)</f>
        <v>0</v>
      </c>
      <c r="X41" s="25">
        <f>ROUND('Форма 4'!C685*'Базовые цены за единицу'!X41,2)</f>
        <v>0</v>
      </c>
      <c r="Y41" s="25">
        <f>IF(Определители!I41="9",ROUND((C41+E41)*(Начисления!M41/100)*('Форма 4'!C696/100),2),0)</f>
        <v>0</v>
      </c>
      <c r="Z41" s="25">
        <f>IF(Определители!I41="9",ROUND((C41+E41)*(100-Начисления!M41/100)*('Форма 4'!C696/100),2),0)</f>
        <v>0</v>
      </c>
      <c r="AA41" s="25">
        <f>IF(Определители!I41="9",ROUND((C41+E41)*(Начисления!M41/100)*('Форма 4'!C699/100),2),0)</f>
        <v>0</v>
      </c>
      <c r="AB41" s="25">
        <f>IF(Определители!I41="9",ROUND((C41+E41)*(100-Начисления!M41/100)*('Форма 4'!C699/100),2),0)</f>
        <v>0</v>
      </c>
      <c r="AC41" s="25">
        <f>IF(Определители!I41="9",ROUND(B41*Начисления!M41/100,2),0)</f>
        <v>0</v>
      </c>
      <c r="AD41" s="25">
        <f>IF(Определители!I41="9",ROUND(B41*(100-Начисления!M41)/100,2),0)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6" customWidth="1"/>
    <col min="2" max="16384" width="9.140625" style="25" customWidth="1"/>
  </cols>
  <sheetData>
    <row r="1" spans="1:50" s="27" customFormat="1" ht="10.5">
      <c r="A1" s="8"/>
      <c r="B1" s="27" t="s">
        <v>226</v>
      </c>
      <c r="C1" s="27" t="s">
        <v>227</v>
      </c>
      <c r="D1" s="27" t="s">
        <v>228</v>
      </c>
      <c r="E1" s="27" t="s">
        <v>229</v>
      </c>
      <c r="F1" s="27" t="s">
        <v>230</v>
      </c>
      <c r="G1" s="27" t="s">
        <v>231</v>
      </c>
      <c r="H1" s="27" t="s">
        <v>232</v>
      </c>
      <c r="I1" s="27" t="s">
        <v>233</v>
      </c>
      <c r="J1" s="27" t="s">
        <v>234</v>
      </c>
      <c r="K1" s="27" t="s">
        <v>235</v>
      </c>
      <c r="L1" s="27" t="s">
        <v>236</v>
      </c>
      <c r="M1" s="27" t="s">
        <v>237</v>
      </c>
      <c r="N1" s="27" t="s">
        <v>238</v>
      </c>
      <c r="O1" s="27" t="s">
        <v>239</v>
      </c>
      <c r="P1" s="27" t="s">
        <v>240</v>
      </c>
      <c r="Q1" s="27" t="s">
        <v>241</v>
      </c>
      <c r="R1" s="27" t="s">
        <v>242</v>
      </c>
      <c r="S1" s="27" t="s">
        <v>243</v>
      </c>
      <c r="T1" s="27" t="s">
        <v>244</v>
      </c>
      <c r="U1" s="27" t="s">
        <v>245</v>
      </c>
      <c r="V1" s="27" t="s">
        <v>246</v>
      </c>
      <c r="W1" s="27" t="s">
        <v>247</v>
      </c>
      <c r="X1" s="27" t="s">
        <v>248</v>
      </c>
      <c r="Y1" s="27" t="s">
        <v>249</v>
      </c>
      <c r="Z1" s="27" t="s">
        <v>250</v>
      </c>
      <c r="AA1" s="27" t="s">
        <v>251</v>
      </c>
      <c r="AB1" s="27" t="s">
        <v>252</v>
      </c>
      <c r="AC1" s="27" t="s">
        <v>253</v>
      </c>
      <c r="AD1" s="27" t="s">
        <v>254</v>
      </c>
      <c r="AE1" s="27" t="s">
        <v>255</v>
      </c>
      <c r="AF1" s="27" t="s">
        <v>256</v>
      </c>
      <c r="AG1" s="27" t="s">
        <v>257</v>
      </c>
      <c r="AH1" s="27" t="s">
        <v>258</v>
      </c>
      <c r="AI1" s="27" t="s">
        <v>259</v>
      </c>
      <c r="AJ1" s="27" t="s">
        <v>260</v>
      </c>
      <c r="AK1" s="27" t="s">
        <v>261</v>
      </c>
      <c r="AL1" s="27" t="s">
        <v>262</v>
      </c>
      <c r="AM1" s="27" t="s">
        <v>263</v>
      </c>
      <c r="AN1" s="27" t="s">
        <v>264</v>
      </c>
      <c r="AO1" s="27" t="s">
        <v>265</v>
      </c>
      <c r="AP1" s="27" t="s">
        <v>266</v>
      </c>
      <c r="AQ1" s="27" t="s">
        <v>267</v>
      </c>
      <c r="AR1" s="27" t="s">
        <v>268</v>
      </c>
      <c r="AS1" s="27" t="s">
        <v>269</v>
      </c>
      <c r="AT1" s="27" t="s">
        <v>270</v>
      </c>
      <c r="AU1" s="27" t="s">
        <v>271</v>
      </c>
      <c r="AV1" s="27" t="s">
        <v>272</v>
      </c>
      <c r="AW1" s="27" t="s">
        <v>273</v>
      </c>
      <c r="AX1" s="27" t="s">
        <v>274</v>
      </c>
    </row>
    <row r="2" spans="1:10" ht="10.5">
      <c r="A2" s="37"/>
      <c r="B2" s="58"/>
      <c r="C2" s="58"/>
      <c r="D2" s="58"/>
      <c r="E2" s="58"/>
      <c r="F2" s="58"/>
      <c r="G2" s="58"/>
      <c r="H2" s="58"/>
      <c r="I2" s="58"/>
      <c r="J2" s="58"/>
    </row>
    <row r="3" spans="1:10" ht="10.5">
      <c r="A3" s="28"/>
      <c r="B3" s="59" t="s">
        <v>224</v>
      </c>
      <c r="C3" s="59"/>
      <c r="D3" s="59"/>
      <c r="E3" s="59"/>
      <c r="F3" s="59"/>
      <c r="G3" s="59"/>
      <c r="H3" s="59"/>
      <c r="I3" s="59"/>
      <c r="J3" s="59"/>
    </row>
    <row r="4" spans="1:10" ht="10.5">
      <c r="A4" s="28"/>
      <c r="B4" s="59" t="s">
        <v>225</v>
      </c>
      <c r="C4" s="59"/>
      <c r="D4" s="59"/>
      <c r="E4" s="59"/>
      <c r="F4" s="59"/>
      <c r="G4" s="59"/>
      <c r="H4" s="59"/>
      <c r="I4" s="59"/>
      <c r="J4" s="59"/>
    </row>
    <row r="5" spans="1:10" ht="10.5">
      <c r="A5" s="37"/>
      <c r="B5" s="58"/>
      <c r="C5" s="58"/>
      <c r="D5" s="58"/>
      <c r="E5" s="58"/>
      <c r="F5" s="58"/>
      <c r="G5" s="58"/>
      <c r="H5" s="58"/>
      <c r="I5" s="58"/>
      <c r="J5" s="58"/>
    </row>
    <row r="6" spans="1:50" ht="10.5">
      <c r="A6" s="26" t="str">
        <f>'Форма 4'!A28</f>
        <v>1.</v>
      </c>
      <c r="B6" s="26">
        <v>1</v>
      </c>
      <c r="C6" s="26">
        <v>1</v>
      </c>
      <c r="D6" s="26">
        <v>0.4</v>
      </c>
      <c r="E6" s="26">
        <v>0.4</v>
      </c>
      <c r="F6" s="26">
        <v>0.4</v>
      </c>
      <c r="G6" s="26">
        <v>1</v>
      </c>
      <c r="H6" s="26">
        <v>1</v>
      </c>
      <c r="I6" s="26">
        <v>1</v>
      </c>
      <c r="J6" s="26">
        <v>1</v>
      </c>
      <c r="K6" s="26">
        <v>0</v>
      </c>
      <c r="L6" s="26">
        <v>0</v>
      </c>
      <c r="M6" s="26">
        <v>100</v>
      </c>
      <c r="N6" s="26">
        <v>0</v>
      </c>
      <c r="O6" s="26">
        <v>0</v>
      </c>
      <c r="P6" s="26">
        <v>1</v>
      </c>
      <c r="Q6" s="26">
        <v>1</v>
      </c>
      <c r="R6" s="26">
        <v>0</v>
      </c>
      <c r="S6" s="26">
        <v>0</v>
      </c>
      <c r="T6" s="26">
        <v>1</v>
      </c>
      <c r="U6" s="26">
        <v>0</v>
      </c>
      <c r="V6" s="26">
        <v>3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1.7</v>
      </c>
      <c r="AH6" s="26">
        <v>1.6</v>
      </c>
      <c r="AI6" s="26">
        <v>1.29</v>
      </c>
      <c r="AJ6" s="26">
        <v>0.092</v>
      </c>
      <c r="AK6" s="26">
        <v>0.18</v>
      </c>
      <c r="AL6" s="26">
        <v>1</v>
      </c>
      <c r="AM6" s="26">
        <v>1</v>
      </c>
      <c r="AN6" s="26">
        <v>0.2</v>
      </c>
      <c r="AO6" s="26">
        <v>1.5</v>
      </c>
      <c r="AP6" s="26">
        <v>1</v>
      </c>
      <c r="AQ6" s="26">
        <v>1</v>
      </c>
      <c r="AR6" s="26">
        <v>1</v>
      </c>
      <c r="AS6" s="26">
        <v>1</v>
      </c>
      <c r="AT6" s="26">
        <v>1</v>
      </c>
      <c r="AU6" s="26">
        <v>100</v>
      </c>
      <c r="AV6" s="26">
        <v>1</v>
      </c>
      <c r="AW6" s="26">
        <v>1</v>
      </c>
      <c r="AX6" s="26">
        <v>1</v>
      </c>
    </row>
    <row r="7" spans="1:50" ht="10.5">
      <c r="A7" s="26" t="str">
        <f>'Форма 4'!A48</f>
        <v>2.</v>
      </c>
      <c r="B7" s="26">
        <v>1</v>
      </c>
      <c r="C7" s="26">
        <v>1</v>
      </c>
      <c r="D7" s="26">
        <v>1.25</v>
      </c>
      <c r="E7" s="26">
        <v>1.25</v>
      </c>
      <c r="F7" s="26">
        <v>1.15</v>
      </c>
      <c r="G7" s="26">
        <v>1</v>
      </c>
      <c r="H7" s="26">
        <v>1</v>
      </c>
      <c r="I7" s="26">
        <v>1</v>
      </c>
      <c r="J7" s="26">
        <v>1</v>
      </c>
      <c r="K7" s="26">
        <v>0</v>
      </c>
      <c r="L7" s="26">
        <v>0</v>
      </c>
      <c r="M7" s="26">
        <v>100</v>
      </c>
      <c r="N7" s="26">
        <v>0</v>
      </c>
      <c r="O7" s="26">
        <v>0</v>
      </c>
      <c r="P7" s="26">
        <v>1</v>
      </c>
      <c r="Q7" s="26">
        <v>1</v>
      </c>
      <c r="R7" s="26">
        <v>0</v>
      </c>
      <c r="S7" s="26">
        <v>0</v>
      </c>
      <c r="T7" s="26">
        <v>1</v>
      </c>
      <c r="U7" s="26">
        <v>0</v>
      </c>
      <c r="V7" s="26">
        <v>3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1.7</v>
      </c>
      <c r="AH7" s="26">
        <v>1.6</v>
      </c>
      <c r="AI7" s="26">
        <v>1.29</v>
      </c>
      <c r="AJ7" s="26">
        <v>0.092</v>
      </c>
      <c r="AK7" s="26">
        <v>0.18</v>
      </c>
      <c r="AL7" s="26">
        <v>1</v>
      </c>
      <c r="AM7" s="26">
        <v>1</v>
      </c>
      <c r="AN7" s="26">
        <v>0.2</v>
      </c>
      <c r="AO7" s="26">
        <v>1.5</v>
      </c>
      <c r="AP7" s="26">
        <v>1</v>
      </c>
      <c r="AQ7" s="26">
        <v>1</v>
      </c>
      <c r="AR7" s="26">
        <v>1</v>
      </c>
      <c r="AS7" s="26">
        <v>1</v>
      </c>
      <c r="AT7" s="26">
        <v>1</v>
      </c>
      <c r="AU7" s="26">
        <v>100</v>
      </c>
      <c r="AV7" s="26">
        <v>1</v>
      </c>
      <c r="AW7" s="26">
        <v>1</v>
      </c>
      <c r="AX7" s="26">
        <v>1</v>
      </c>
    </row>
    <row r="8" spans="1:50" ht="10.5">
      <c r="A8" s="26" t="str">
        <f>'Форма 4'!A67</f>
        <v>3.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0</v>
      </c>
      <c r="L8" s="26">
        <v>0</v>
      </c>
      <c r="M8" s="26">
        <v>100</v>
      </c>
      <c r="N8" s="26">
        <v>0</v>
      </c>
      <c r="O8" s="26">
        <v>0</v>
      </c>
      <c r="P8" s="26">
        <v>1</v>
      </c>
      <c r="Q8" s="26">
        <v>1</v>
      </c>
      <c r="R8" s="26">
        <v>0</v>
      </c>
      <c r="S8" s="26">
        <v>0</v>
      </c>
      <c r="T8" s="26">
        <v>1</v>
      </c>
      <c r="U8" s="26">
        <v>0</v>
      </c>
      <c r="V8" s="26">
        <v>3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1.7</v>
      </c>
      <c r="AH8" s="26">
        <v>1.6</v>
      </c>
      <c r="AI8" s="26">
        <v>1.29</v>
      </c>
      <c r="AJ8" s="26">
        <v>0.092</v>
      </c>
      <c r="AK8" s="26">
        <v>0.18</v>
      </c>
      <c r="AL8" s="26">
        <v>1</v>
      </c>
      <c r="AM8" s="26">
        <v>1</v>
      </c>
      <c r="AN8" s="26">
        <v>0.2</v>
      </c>
      <c r="AO8" s="26">
        <v>1.5</v>
      </c>
      <c r="AP8" s="26">
        <v>1</v>
      </c>
      <c r="AQ8" s="26">
        <v>1</v>
      </c>
      <c r="AR8" s="26">
        <v>1</v>
      </c>
      <c r="AS8" s="26">
        <v>1</v>
      </c>
      <c r="AT8" s="26">
        <v>1</v>
      </c>
      <c r="AU8" s="26">
        <v>100</v>
      </c>
      <c r="AV8" s="26">
        <v>1</v>
      </c>
      <c r="AW8" s="26">
        <v>1</v>
      </c>
      <c r="AX8" s="26">
        <v>1</v>
      </c>
    </row>
    <row r="9" spans="1:50" ht="10.5">
      <c r="A9" s="26" t="str">
        <f>'Форма 4'!A85</f>
        <v>4.</v>
      </c>
      <c r="B9" s="26">
        <v>1</v>
      </c>
      <c r="C9" s="26">
        <v>1</v>
      </c>
      <c r="D9" s="26">
        <v>1.25</v>
      </c>
      <c r="E9" s="26">
        <v>1.25</v>
      </c>
      <c r="F9" s="26">
        <v>1.15</v>
      </c>
      <c r="G9" s="26">
        <v>1</v>
      </c>
      <c r="H9" s="26">
        <v>1</v>
      </c>
      <c r="I9" s="26">
        <v>1</v>
      </c>
      <c r="J9" s="26">
        <v>1</v>
      </c>
      <c r="K9" s="26">
        <v>0</v>
      </c>
      <c r="L9" s="26">
        <v>0</v>
      </c>
      <c r="M9" s="26">
        <v>100</v>
      </c>
      <c r="N9" s="26">
        <v>0</v>
      </c>
      <c r="O9" s="26">
        <v>0</v>
      </c>
      <c r="P9" s="26">
        <v>1</v>
      </c>
      <c r="Q9" s="26">
        <v>1</v>
      </c>
      <c r="R9" s="26">
        <v>0</v>
      </c>
      <c r="S9" s="26">
        <v>0</v>
      </c>
      <c r="T9" s="26">
        <v>1</v>
      </c>
      <c r="U9" s="26">
        <v>0</v>
      </c>
      <c r="V9" s="26">
        <v>3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1.7</v>
      </c>
      <c r="AH9" s="26">
        <v>1.6</v>
      </c>
      <c r="AI9" s="26">
        <v>1.29</v>
      </c>
      <c r="AJ9" s="26">
        <v>0.092</v>
      </c>
      <c r="AK9" s="26">
        <v>0.18</v>
      </c>
      <c r="AL9" s="26">
        <v>1</v>
      </c>
      <c r="AM9" s="26">
        <v>1</v>
      </c>
      <c r="AN9" s="26">
        <v>0.2</v>
      </c>
      <c r="AO9" s="26">
        <v>1.5</v>
      </c>
      <c r="AP9" s="26">
        <v>1</v>
      </c>
      <c r="AQ9" s="26">
        <v>1</v>
      </c>
      <c r="AR9" s="26">
        <v>1</v>
      </c>
      <c r="AS9" s="26">
        <v>1</v>
      </c>
      <c r="AT9" s="26">
        <v>1</v>
      </c>
      <c r="AU9" s="26">
        <v>100</v>
      </c>
      <c r="AV9" s="26">
        <v>1</v>
      </c>
      <c r="AW9" s="26">
        <v>1</v>
      </c>
      <c r="AX9" s="26">
        <v>1</v>
      </c>
    </row>
    <row r="10" spans="1:50" ht="10.5">
      <c r="A10" s="26" t="str">
        <f>'Форма 4'!A105</f>
        <v>5.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0</v>
      </c>
      <c r="L10" s="26">
        <v>0</v>
      </c>
      <c r="M10" s="26">
        <v>100</v>
      </c>
      <c r="N10" s="26">
        <v>0</v>
      </c>
      <c r="O10" s="26">
        <v>0</v>
      </c>
      <c r="P10" s="26">
        <v>1</v>
      </c>
      <c r="Q10" s="26">
        <v>1</v>
      </c>
      <c r="R10" s="26">
        <v>0</v>
      </c>
      <c r="S10" s="26">
        <v>0</v>
      </c>
      <c r="T10" s="26">
        <v>1</v>
      </c>
      <c r="U10" s="26">
        <v>0</v>
      </c>
      <c r="V10" s="26">
        <v>3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1.7</v>
      </c>
      <c r="AH10" s="26">
        <v>1.6</v>
      </c>
      <c r="AI10" s="26">
        <v>1.29</v>
      </c>
      <c r="AJ10" s="26">
        <v>0.092</v>
      </c>
      <c r="AK10" s="26">
        <v>0.18</v>
      </c>
      <c r="AL10" s="26">
        <v>1</v>
      </c>
      <c r="AM10" s="26">
        <v>1</v>
      </c>
      <c r="AN10" s="26">
        <v>0.2</v>
      </c>
      <c r="AO10" s="26">
        <v>1.5</v>
      </c>
      <c r="AP10" s="26">
        <v>1</v>
      </c>
      <c r="AQ10" s="26">
        <v>1</v>
      </c>
      <c r="AR10" s="26">
        <v>1</v>
      </c>
      <c r="AS10" s="26">
        <v>1</v>
      </c>
      <c r="AT10" s="26">
        <v>1</v>
      </c>
      <c r="AU10" s="26">
        <v>100</v>
      </c>
      <c r="AV10" s="26">
        <v>1</v>
      </c>
      <c r="AW10" s="26">
        <v>1</v>
      </c>
      <c r="AX10" s="26">
        <v>1</v>
      </c>
    </row>
    <row r="11" spans="1:50" ht="10.5">
      <c r="A11" s="26" t="str">
        <f>'Форма 4'!A124</f>
        <v>6.</v>
      </c>
      <c r="B11" s="26">
        <v>1</v>
      </c>
      <c r="C11" s="26">
        <v>1</v>
      </c>
      <c r="D11" s="26">
        <v>1.25</v>
      </c>
      <c r="E11" s="26">
        <v>1.25</v>
      </c>
      <c r="F11" s="26">
        <v>1.15</v>
      </c>
      <c r="G11" s="26">
        <v>1</v>
      </c>
      <c r="H11" s="26">
        <v>1</v>
      </c>
      <c r="I11" s="26">
        <v>1</v>
      </c>
      <c r="J11" s="26">
        <v>1</v>
      </c>
      <c r="K11" s="26">
        <v>0</v>
      </c>
      <c r="L11" s="26">
        <v>0</v>
      </c>
      <c r="M11" s="26">
        <v>100</v>
      </c>
      <c r="N11" s="26">
        <v>0</v>
      </c>
      <c r="O11" s="26">
        <v>0</v>
      </c>
      <c r="P11" s="26">
        <v>1</v>
      </c>
      <c r="Q11" s="26">
        <v>1</v>
      </c>
      <c r="R11" s="26">
        <v>0</v>
      </c>
      <c r="S11" s="26">
        <v>0</v>
      </c>
      <c r="T11" s="26">
        <v>1</v>
      </c>
      <c r="U11" s="26">
        <v>0</v>
      </c>
      <c r="V11" s="26">
        <v>3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1.7</v>
      </c>
      <c r="AH11" s="26">
        <v>1.6</v>
      </c>
      <c r="AI11" s="26">
        <v>1.29</v>
      </c>
      <c r="AJ11" s="26">
        <v>0.092</v>
      </c>
      <c r="AK11" s="26">
        <v>0.18</v>
      </c>
      <c r="AL11" s="26">
        <v>1</v>
      </c>
      <c r="AM11" s="26">
        <v>1</v>
      </c>
      <c r="AN11" s="26">
        <v>0.2</v>
      </c>
      <c r="AO11" s="26">
        <v>1.5</v>
      </c>
      <c r="AP11" s="26">
        <v>1</v>
      </c>
      <c r="AQ11" s="26">
        <v>1</v>
      </c>
      <c r="AR11" s="26">
        <v>1</v>
      </c>
      <c r="AS11" s="26">
        <v>1</v>
      </c>
      <c r="AT11" s="26">
        <v>1</v>
      </c>
      <c r="AU11" s="26">
        <v>100</v>
      </c>
      <c r="AV11" s="26">
        <v>1</v>
      </c>
      <c r="AW11" s="26">
        <v>1</v>
      </c>
      <c r="AX11" s="26">
        <v>1</v>
      </c>
    </row>
    <row r="12" spans="1:50" ht="10.5">
      <c r="A12" s="26" t="str">
        <f>'Форма 4'!A144</f>
        <v>7.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0</v>
      </c>
      <c r="L12" s="26">
        <v>0</v>
      </c>
      <c r="M12" s="26">
        <v>100</v>
      </c>
      <c r="N12" s="26">
        <v>0</v>
      </c>
      <c r="O12" s="26">
        <v>0</v>
      </c>
      <c r="P12" s="26">
        <v>1</v>
      </c>
      <c r="Q12" s="26">
        <v>1</v>
      </c>
      <c r="R12" s="26">
        <v>0</v>
      </c>
      <c r="S12" s="26">
        <v>0</v>
      </c>
      <c r="T12" s="26">
        <v>1</v>
      </c>
      <c r="U12" s="26">
        <v>0</v>
      </c>
      <c r="V12" s="26">
        <v>3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1.7</v>
      </c>
      <c r="AH12" s="26">
        <v>1.6</v>
      </c>
      <c r="AI12" s="26">
        <v>1.29</v>
      </c>
      <c r="AJ12" s="26">
        <v>0.092</v>
      </c>
      <c r="AK12" s="26">
        <v>0.18</v>
      </c>
      <c r="AL12" s="26">
        <v>1</v>
      </c>
      <c r="AM12" s="26">
        <v>1</v>
      </c>
      <c r="AN12" s="26">
        <v>0.2</v>
      </c>
      <c r="AO12" s="26">
        <v>1.5</v>
      </c>
      <c r="AP12" s="26">
        <v>1</v>
      </c>
      <c r="AQ12" s="26">
        <v>1</v>
      </c>
      <c r="AR12" s="26">
        <v>1</v>
      </c>
      <c r="AS12" s="26">
        <v>1</v>
      </c>
      <c r="AT12" s="26">
        <v>1</v>
      </c>
      <c r="AU12" s="26">
        <v>100</v>
      </c>
      <c r="AV12" s="26">
        <v>1</v>
      </c>
      <c r="AW12" s="26">
        <v>1</v>
      </c>
      <c r="AX12" s="26">
        <v>1</v>
      </c>
    </row>
    <row r="13" spans="1:50" ht="10.5">
      <c r="A13" s="26" t="str">
        <f>'Форма 4'!A163</f>
        <v>8.</v>
      </c>
      <c r="B13" s="26">
        <v>1</v>
      </c>
      <c r="C13" s="26">
        <v>1</v>
      </c>
      <c r="D13" s="26">
        <v>1.25</v>
      </c>
      <c r="E13" s="26">
        <v>1.25</v>
      </c>
      <c r="F13" s="26">
        <v>1.15</v>
      </c>
      <c r="G13" s="26">
        <v>1</v>
      </c>
      <c r="H13" s="26">
        <v>1</v>
      </c>
      <c r="I13" s="26">
        <v>1</v>
      </c>
      <c r="J13" s="26">
        <v>1</v>
      </c>
      <c r="K13" s="26">
        <v>0</v>
      </c>
      <c r="L13" s="26">
        <v>0</v>
      </c>
      <c r="M13" s="26">
        <v>100</v>
      </c>
      <c r="N13" s="26">
        <v>0</v>
      </c>
      <c r="O13" s="26">
        <v>0</v>
      </c>
      <c r="P13" s="26">
        <v>1</v>
      </c>
      <c r="Q13" s="26">
        <v>1</v>
      </c>
      <c r="R13" s="26">
        <v>0</v>
      </c>
      <c r="S13" s="26">
        <v>0</v>
      </c>
      <c r="T13" s="26">
        <v>1</v>
      </c>
      <c r="U13" s="26">
        <v>0</v>
      </c>
      <c r="V13" s="26">
        <v>3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1.7</v>
      </c>
      <c r="AH13" s="26">
        <v>1.6</v>
      </c>
      <c r="AI13" s="26">
        <v>1.29</v>
      </c>
      <c r="AJ13" s="26">
        <v>0.092</v>
      </c>
      <c r="AK13" s="26">
        <v>0.18</v>
      </c>
      <c r="AL13" s="26">
        <v>1</v>
      </c>
      <c r="AM13" s="26">
        <v>1</v>
      </c>
      <c r="AN13" s="26">
        <v>0.2</v>
      </c>
      <c r="AO13" s="26">
        <v>1.5</v>
      </c>
      <c r="AP13" s="26">
        <v>1</v>
      </c>
      <c r="AQ13" s="26">
        <v>1</v>
      </c>
      <c r="AR13" s="26">
        <v>1</v>
      </c>
      <c r="AS13" s="26">
        <v>1</v>
      </c>
      <c r="AT13" s="26">
        <v>1</v>
      </c>
      <c r="AU13" s="26">
        <v>100</v>
      </c>
      <c r="AV13" s="26">
        <v>1</v>
      </c>
      <c r="AW13" s="26">
        <v>1</v>
      </c>
      <c r="AX13" s="26">
        <v>1</v>
      </c>
    </row>
    <row r="14" spans="1:50" ht="10.5">
      <c r="A14" s="26" t="str">
        <f>'Форма 4'!A182</f>
        <v>9.</v>
      </c>
      <c r="B14" s="26">
        <v>1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0</v>
      </c>
      <c r="M14" s="26">
        <v>100</v>
      </c>
      <c r="N14" s="26">
        <v>0</v>
      </c>
      <c r="O14" s="26">
        <v>0</v>
      </c>
      <c r="P14" s="26">
        <v>1</v>
      </c>
      <c r="Q14" s="26">
        <v>1</v>
      </c>
      <c r="R14" s="26">
        <v>0</v>
      </c>
      <c r="S14" s="26">
        <v>0</v>
      </c>
      <c r="T14" s="26">
        <v>1</v>
      </c>
      <c r="U14" s="26">
        <v>0</v>
      </c>
      <c r="V14" s="26">
        <v>3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1.7</v>
      </c>
      <c r="AH14" s="26">
        <v>1.6</v>
      </c>
      <c r="AI14" s="26">
        <v>1.29</v>
      </c>
      <c r="AJ14" s="26">
        <v>0.092</v>
      </c>
      <c r="AK14" s="26">
        <v>0.18</v>
      </c>
      <c r="AL14" s="26">
        <v>1</v>
      </c>
      <c r="AM14" s="26">
        <v>1</v>
      </c>
      <c r="AN14" s="26">
        <v>0.2</v>
      </c>
      <c r="AO14" s="26">
        <v>1.5</v>
      </c>
      <c r="AP14" s="26">
        <v>1</v>
      </c>
      <c r="AQ14" s="26">
        <v>1</v>
      </c>
      <c r="AR14" s="26">
        <v>1</v>
      </c>
      <c r="AS14" s="26">
        <v>1</v>
      </c>
      <c r="AT14" s="26">
        <v>1</v>
      </c>
      <c r="AU14" s="26">
        <v>100</v>
      </c>
      <c r="AV14" s="26">
        <v>1</v>
      </c>
      <c r="AW14" s="26">
        <v>1</v>
      </c>
      <c r="AX14" s="26">
        <v>1</v>
      </c>
    </row>
    <row r="15" spans="1:50" ht="10.5">
      <c r="A15" s="26" t="str">
        <f>'Форма 4'!A200</f>
        <v>10.</v>
      </c>
      <c r="B15" s="26">
        <v>1</v>
      </c>
      <c r="C15" s="26">
        <v>1</v>
      </c>
      <c r="D15" s="26">
        <v>1.25</v>
      </c>
      <c r="E15" s="26">
        <v>1.25</v>
      </c>
      <c r="F15" s="26">
        <v>1.15</v>
      </c>
      <c r="G15" s="26">
        <v>1</v>
      </c>
      <c r="H15" s="26">
        <v>1</v>
      </c>
      <c r="I15" s="26">
        <v>1</v>
      </c>
      <c r="J15" s="26">
        <v>1</v>
      </c>
      <c r="K15" s="26">
        <v>0</v>
      </c>
      <c r="L15" s="26">
        <v>0</v>
      </c>
      <c r="M15" s="26">
        <v>100</v>
      </c>
      <c r="N15" s="26">
        <v>0</v>
      </c>
      <c r="O15" s="26">
        <v>0</v>
      </c>
      <c r="P15" s="26">
        <v>1</v>
      </c>
      <c r="Q15" s="26">
        <v>1</v>
      </c>
      <c r="R15" s="26">
        <v>0</v>
      </c>
      <c r="S15" s="26">
        <v>0</v>
      </c>
      <c r="T15" s="26">
        <v>1</v>
      </c>
      <c r="U15" s="26">
        <v>0</v>
      </c>
      <c r="V15" s="26">
        <v>3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1.7</v>
      </c>
      <c r="AH15" s="26">
        <v>1.6</v>
      </c>
      <c r="AI15" s="26">
        <v>1.29</v>
      </c>
      <c r="AJ15" s="26">
        <v>0.092</v>
      </c>
      <c r="AK15" s="26">
        <v>0.18</v>
      </c>
      <c r="AL15" s="26">
        <v>1</v>
      </c>
      <c r="AM15" s="26">
        <v>1</v>
      </c>
      <c r="AN15" s="26">
        <v>0.2</v>
      </c>
      <c r="AO15" s="26">
        <v>1.5</v>
      </c>
      <c r="AP15" s="26">
        <v>1</v>
      </c>
      <c r="AQ15" s="26">
        <v>1</v>
      </c>
      <c r="AR15" s="26">
        <v>1</v>
      </c>
      <c r="AS15" s="26">
        <v>1</v>
      </c>
      <c r="AT15" s="26">
        <v>1</v>
      </c>
      <c r="AU15" s="26">
        <v>100</v>
      </c>
      <c r="AV15" s="26">
        <v>1</v>
      </c>
      <c r="AW15" s="26">
        <v>1</v>
      </c>
      <c r="AX15" s="26">
        <v>1</v>
      </c>
    </row>
    <row r="16" spans="1:50" ht="10.5">
      <c r="A16" s="26" t="str">
        <f>'Форма 4'!A219</f>
        <v>11.</v>
      </c>
      <c r="B16" s="26">
        <v>1</v>
      </c>
      <c r="C16" s="26">
        <v>1</v>
      </c>
      <c r="D16" s="26">
        <v>1.25</v>
      </c>
      <c r="E16" s="26">
        <v>1.25</v>
      </c>
      <c r="F16" s="26">
        <v>1.15</v>
      </c>
      <c r="G16" s="26">
        <v>1</v>
      </c>
      <c r="H16" s="26">
        <v>1</v>
      </c>
      <c r="I16" s="26">
        <v>1</v>
      </c>
      <c r="J16" s="26">
        <v>1</v>
      </c>
      <c r="K16" s="26">
        <v>0</v>
      </c>
      <c r="L16" s="26">
        <v>0</v>
      </c>
      <c r="M16" s="26">
        <v>100</v>
      </c>
      <c r="N16" s="26">
        <v>0</v>
      </c>
      <c r="O16" s="26">
        <v>0</v>
      </c>
      <c r="P16" s="26">
        <v>1</v>
      </c>
      <c r="Q16" s="26">
        <v>1</v>
      </c>
      <c r="R16" s="26">
        <v>0</v>
      </c>
      <c r="S16" s="26">
        <v>0</v>
      </c>
      <c r="T16" s="26">
        <v>1</v>
      </c>
      <c r="U16" s="26">
        <v>0</v>
      </c>
      <c r="V16" s="26">
        <v>3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1.7</v>
      </c>
      <c r="AH16" s="26">
        <v>1.6</v>
      </c>
      <c r="AI16" s="26">
        <v>1.29</v>
      </c>
      <c r="AJ16" s="26">
        <v>0.092</v>
      </c>
      <c r="AK16" s="26">
        <v>0.18</v>
      </c>
      <c r="AL16" s="26">
        <v>1</v>
      </c>
      <c r="AM16" s="26">
        <v>1</v>
      </c>
      <c r="AN16" s="26">
        <v>0.2</v>
      </c>
      <c r="AO16" s="26">
        <v>1.5</v>
      </c>
      <c r="AP16" s="26">
        <v>1</v>
      </c>
      <c r="AQ16" s="26">
        <v>1</v>
      </c>
      <c r="AR16" s="26">
        <v>1</v>
      </c>
      <c r="AS16" s="26">
        <v>1</v>
      </c>
      <c r="AT16" s="26">
        <v>1</v>
      </c>
      <c r="AU16" s="26">
        <v>100</v>
      </c>
      <c r="AV16" s="26">
        <v>1</v>
      </c>
      <c r="AW16" s="26">
        <v>1</v>
      </c>
      <c r="AX16" s="26">
        <v>1</v>
      </c>
    </row>
    <row r="17" spans="1:50" ht="10.5">
      <c r="A17" s="26" t="str">
        <f>'Форма 4'!A238</f>
        <v>12.</v>
      </c>
      <c r="B17" s="26">
        <v>1</v>
      </c>
      <c r="C17" s="26">
        <v>1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0</v>
      </c>
      <c r="L17" s="26">
        <v>0</v>
      </c>
      <c r="M17" s="26">
        <v>100</v>
      </c>
      <c r="N17" s="26">
        <v>0</v>
      </c>
      <c r="O17" s="26">
        <v>0</v>
      </c>
      <c r="P17" s="26">
        <v>1</v>
      </c>
      <c r="Q17" s="26">
        <v>1</v>
      </c>
      <c r="R17" s="26">
        <v>0</v>
      </c>
      <c r="S17" s="26">
        <v>0</v>
      </c>
      <c r="T17" s="26">
        <v>1</v>
      </c>
      <c r="U17" s="26">
        <v>0</v>
      </c>
      <c r="V17" s="26">
        <v>3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1.7</v>
      </c>
      <c r="AH17" s="26">
        <v>1.6</v>
      </c>
      <c r="AI17" s="26">
        <v>1.29</v>
      </c>
      <c r="AJ17" s="26">
        <v>0.092</v>
      </c>
      <c r="AK17" s="26">
        <v>0.18</v>
      </c>
      <c r="AL17" s="26">
        <v>1</v>
      </c>
      <c r="AM17" s="26">
        <v>1</v>
      </c>
      <c r="AN17" s="26">
        <v>0.2</v>
      </c>
      <c r="AO17" s="26">
        <v>1.5</v>
      </c>
      <c r="AP17" s="26">
        <v>1</v>
      </c>
      <c r="AQ17" s="26">
        <v>1</v>
      </c>
      <c r="AR17" s="26">
        <v>1</v>
      </c>
      <c r="AS17" s="26">
        <v>1</v>
      </c>
      <c r="AT17" s="26">
        <v>1</v>
      </c>
      <c r="AU17" s="26">
        <v>100</v>
      </c>
      <c r="AV17" s="26">
        <v>1</v>
      </c>
      <c r="AW17" s="26">
        <v>1</v>
      </c>
      <c r="AX17" s="26">
        <v>1</v>
      </c>
    </row>
    <row r="18" spans="1:50" ht="10.5">
      <c r="A18" s="26" t="str">
        <f>'Форма 4'!A256</f>
        <v>13.</v>
      </c>
      <c r="B18" s="26">
        <v>1</v>
      </c>
      <c r="C18" s="26">
        <v>1</v>
      </c>
      <c r="D18" s="26">
        <v>1.25</v>
      </c>
      <c r="E18" s="26">
        <v>1.25</v>
      </c>
      <c r="F18" s="26">
        <v>1.15</v>
      </c>
      <c r="G18" s="26">
        <v>1</v>
      </c>
      <c r="H18" s="26">
        <v>1</v>
      </c>
      <c r="I18" s="26">
        <v>1</v>
      </c>
      <c r="J18" s="26">
        <v>1</v>
      </c>
      <c r="K18" s="26">
        <v>0</v>
      </c>
      <c r="L18" s="26">
        <v>0</v>
      </c>
      <c r="M18" s="26">
        <v>100</v>
      </c>
      <c r="N18" s="26">
        <v>0</v>
      </c>
      <c r="O18" s="26">
        <v>0</v>
      </c>
      <c r="P18" s="26">
        <v>1</v>
      </c>
      <c r="Q18" s="26">
        <v>1</v>
      </c>
      <c r="R18" s="26">
        <v>0</v>
      </c>
      <c r="S18" s="26">
        <v>0</v>
      </c>
      <c r="T18" s="26">
        <v>1</v>
      </c>
      <c r="U18" s="26">
        <v>0</v>
      </c>
      <c r="V18" s="26">
        <v>3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1.7</v>
      </c>
      <c r="AH18" s="26">
        <v>1.6</v>
      </c>
      <c r="AI18" s="26">
        <v>1.29</v>
      </c>
      <c r="AJ18" s="26">
        <v>0.092</v>
      </c>
      <c r="AK18" s="26">
        <v>0.18</v>
      </c>
      <c r="AL18" s="26">
        <v>1</v>
      </c>
      <c r="AM18" s="26">
        <v>1</v>
      </c>
      <c r="AN18" s="26">
        <v>0.2</v>
      </c>
      <c r="AO18" s="26">
        <v>1.5</v>
      </c>
      <c r="AP18" s="26">
        <v>1</v>
      </c>
      <c r="AQ18" s="26">
        <v>1</v>
      </c>
      <c r="AR18" s="26">
        <v>1</v>
      </c>
      <c r="AS18" s="26">
        <v>1</v>
      </c>
      <c r="AT18" s="26">
        <v>1</v>
      </c>
      <c r="AU18" s="26">
        <v>100</v>
      </c>
      <c r="AV18" s="26">
        <v>1</v>
      </c>
      <c r="AW18" s="26">
        <v>1</v>
      </c>
      <c r="AX18" s="26">
        <v>1</v>
      </c>
    </row>
    <row r="19" spans="1:50" ht="10.5">
      <c r="A19" s="26" t="str">
        <f>'Форма 4'!A275</f>
        <v>14.</v>
      </c>
      <c r="B19" s="26">
        <v>1</v>
      </c>
      <c r="C19" s="26">
        <v>1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26">
        <v>1</v>
      </c>
      <c r="K19" s="26">
        <v>0</v>
      </c>
      <c r="L19" s="26">
        <v>0</v>
      </c>
      <c r="M19" s="26">
        <v>100</v>
      </c>
      <c r="N19" s="26">
        <v>0</v>
      </c>
      <c r="O19" s="26">
        <v>0</v>
      </c>
      <c r="P19" s="26">
        <v>1</v>
      </c>
      <c r="Q19" s="26">
        <v>1</v>
      </c>
      <c r="R19" s="26">
        <v>0</v>
      </c>
      <c r="S19" s="26">
        <v>0</v>
      </c>
      <c r="T19" s="26">
        <v>1</v>
      </c>
      <c r="U19" s="26">
        <v>0</v>
      </c>
      <c r="V19" s="26">
        <v>3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1.7</v>
      </c>
      <c r="AH19" s="26">
        <v>1.6</v>
      </c>
      <c r="AI19" s="26">
        <v>1.29</v>
      </c>
      <c r="AJ19" s="26">
        <v>0.092</v>
      </c>
      <c r="AK19" s="26">
        <v>0.18</v>
      </c>
      <c r="AL19" s="26">
        <v>1</v>
      </c>
      <c r="AM19" s="26">
        <v>1</v>
      </c>
      <c r="AN19" s="26">
        <v>0.2</v>
      </c>
      <c r="AO19" s="26">
        <v>1.5</v>
      </c>
      <c r="AP19" s="26">
        <v>1</v>
      </c>
      <c r="AQ19" s="26">
        <v>1</v>
      </c>
      <c r="AR19" s="26">
        <v>1</v>
      </c>
      <c r="AS19" s="26">
        <v>1</v>
      </c>
      <c r="AT19" s="26">
        <v>1</v>
      </c>
      <c r="AU19" s="26">
        <v>100</v>
      </c>
      <c r="AV19" s="26">
        <v>1</v>
      </c>
      <c r="AW19" s="26">
        <v>1</v>
      </c>
      <c r="AX19" s="26">
        <v>1</v>
      </c>
    </row>
    <row r="20" spans="1:50" ht="10.5">
      <c r="A20" s="26" t="str">
        <f>'Форма 4'!A293</f>
        <v>15.</v>
      </c>
      <c r="B20" s="26">
        <v>1</v>
      </c>
      <c r="C20" s="26">
        <v>1</v>
      </c>
      <c r="D20" s="26">
        <v>1.25</v>
      </c>
      <c r="E20" s="26">
        <v>1.25</v>
      </c>
      <c r="F20" s="26">
        <v>1.15</v>
      </c>
      <c r="G20" s="26">
        <v>1</v>
      </c>
      <c r="H20" s="26">
        <v>1</v>
      </c>
      <c r="I20" s="26">
        <v>1</v>
      </c>
      <c r="J20" s="26">
        <v>1</v>
      </c>
      <c r="K20" s="26">
        <v>0</v>
      </c>
      <c r="L20" s="26">
        <v>0</v>
      </c>
      <c r="M20" s="26">
        <v>100</v>
      </c>
      <c r="N20" s="26">
        <v>0</v>
      </c>
      <c r="O20" s="26">
        <v>0</v>
      </c>
      <c r="P20" s="26">
        <v>1</v>
      </c>
      <c r="Q20" s="26">
        <v>1</v>
      </c>
      <c r="R20" s="26">
        <v>0</v>
      </c>
      <c r="S20" s="26">
        <v>0</v>
      </c>
      <c r="T20" s="26">
        <v>1</v>
      </c>
      <c r="U20" s="26">
        <v>0</v>
      </c>
      <c r="V20" s="26">
        <v>3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1.7</v>
      </c>
      <c r="AH20" s="26">
        <v>1.6</v>
      </c>
      <c r="AI20" s="26">
        <v>1.29</v>
      </c>
      <c r="AJ20" s="26">
        <v>0.092</v>
      </c>
      <c r="AK20" s="26">
        <v>0.18</v>
      </c>
      <c r="AL20" s="26">
        <v>1</v>
      </c>
      <c r="AM20" s="26">
        <v>1</v>
      </c>
      <c r="AN20" s="26">
        <v>0.2</v>
      </c>
      <c r="AO20" s="26">
        <v>1.5</v>
      </c>
      <c r="AP20" s="26">
        <v>1</v>
      </c>
      <c r="AQ20" s="26">
        <v>1</v>
      </c>
      <c r="AR20" s="26">
        <v>1</v>
      </c>
      <c r="AS20" s="26">
        <v>1</v>
      </c>
      <c r="AT20" s="26">
        <v>1</v>
      </c>
      <c r="AU20" s="26">
        <v>100</v>
      </c>
      <c r="AV20" s="26">
        <v>1</v>
      </c>
      <c r="AW20" s="26">
        <v>1</v>
      </c>
      <c r="AX20" s="26">
        <v>1</v>
      </c>
    </row>
    <row r="21" spans="1:50" ht="10.5">
      <c r="A21" s="26" t="str">
        <f>'Форма 4'!A312</f>
        <v>16.</v>
      </c>
      <c r="B21" s="26">
        <v>1</v>
      </c>
      <c r="C21" s="26">
        <v>1</v>
      </c>
      <c r="D21" s="26">
        <v>1</v>
      </c>
      <c r="E21" s="26">
        <v>1</v>
      </c>
      <c r="F21" s="26">
        <v>1</v>
      </c>
      <c r="G21" s="26">
        <v>1</v>
      </c>
      <c r="H21" s="26">
        <v>1</v>
      </c>
      <c r="I21" s="26">
        <v>1</v>
      </c>
      <c r="J21" s="26">
        <v>1</v>
      </c>
      <c r="K21" s="26">
        <v>0</v>
      </c>
      <c r="L21" s="26">
        <v>0</v>
      </c>
      <c r="M21" s="26">
        <v>100</v>
      </c>
      <c r="N21" s="26">
        <v>0</v>
      </c>
      <c r="O21" s="26">
        <v>0</v>
      </c>
      <c r="P21" s="26">
        <v>1</v>
      </c>
      <c r="Q21" s="26">
        <v>1</v>
      </c>
      <c r="R21" s="26">
        <v>0</v>
      </c>
      <c r="S21" s="26">
        <v>0</v>
      </c>
      <c r="T21" s="26">
        <v>1</v>
      </c>
      <c r="U21" s="26">
        <v>0</v>
      </c>
      <c r="V21" s="26">
        <v>3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1.7</v>
      </c>
      <c r="AH21" s="26">
        <v>1.6</v>
      </c>
      <c r="AI21" s="26">
        <v>1.29</v>
      </c>
      <c r="AJ21" s="26">
        <v>0.092</v>
      </c>
      <c r="AK21" s="26">
        <v>0.18</v>
      </c>
      <c r="AL21" s="26">
        <v>1</v>
      </c>
      <c r="AM21" s="26">
        <v>1</v>
      </c>
      <c r="AN21" s="26">
        <v>0.2</v>
      </c>
      <c r="AO21" s="26">
        <v>1.5</v>
      </c>
      <c r="AP21" s="26">
        <v>1</v>
      </c>
      <c r="AQ21" s="26">
        <v>1</v>
      </c>
      <c r="AR21" s="26">
        <v>1</v>
      </c>
      <c r="AS21" s="26">
        <v>1</v>
      </c>
      <c r="AT21" s="26">
        <v>1</v>
      </c>
      <c r="AU21" s="26">
        <v>100</v>
      </c>
      <c r="AV21" s="26">
        <v>1</v>
      </c>
      <c r="AW21" s="26">
        <v>1</v>
      </c>
      <c r="AX21" s="26">
        <v>1</v>
      </c>
    </row>
    <row r="22" spans="1:50" ht="10.5">
      <c r="A22" s="26" t="str">
        <f>'Форма 4'!A330</f>
        <v>17.</v>
      </c>
      <c r="B22" s="26">
        <v>1</v>
      </c>
      <c r="C22" s="26">
        <v>1</v>
      </c>
      <c r="D22" s="26">
        <v>1.25</v>
      </c>
      <c r="E22" s="26">
        <v>1.25</v>
      </c>
      <c r="F22" s="26">
        <v>1.15</v>
      </c>
      <c r="G22" s="26">
        <v>1</v>
      </c>
      <c r="H22" s="26">
        <v>1</v>
      </c>
      <c r="I22" s="26">
        <v>1</v>
      </c>
      <c r="J22" s="26">
        <v>1</v>
      </c>
      <c r="K22" s="26">
        <v>0</v>
      </c>
      <c r="L22" s="26">
        <v>0</v>
      </c>
      <c r="M22" s="26">
        <v>100</v>
      </c>
      <c r="N22" s="26">
        <v>0</v>
      </c>
      <c r="O22" s="26">
        <v>0</v>
      </c>
      <c r="P22" s="26">
        <v>1</v>
      </c>
      <c r="Q22" s="26">
        <v>1</v>
      </c>
      <c r="R22" s="26">
        <v>0</v>
      </c>
      <c r="S22" s="26">
        <v>0</v>
      </c>
      <c r="T22" s="26">
        <v>1</v>
      </c>
      <c r="U22" s="26">
        <v>0</v>
      </c>
      <c r="V22" s="26">
        <v>3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1.7</v>
      </c>
      <c r="AH22" s="26">
        <v>1.6</v>
      </c>
      <c r="AI22" s="26">
        <v>1.29</v>
      </c>
      <c r="AJ22" s="26">
        <v>0.092</v>
      </c>
      <c r="AK22" s="26">
        <v>0.18</v>
      </c>
      <c r="AL22" s="26">
        <v>1</v>
      </c>
      <c r="AM22" s="26">
        <v>1</v>
      </c>
      <c r="AN22" s="26">
        <v>0.2</v>
      </c>
      <c r="AO22" s="26">
        <v>1.5</v>
      </c>
      <c r="AP22" s="26">
        <v>1</v>
      </c>
      <c r="AQ22" s="26">
        <v>1</v>
      </c>
      <c r="AR22" s="26">
        <v>1</v>
      </c>
      <c r="AS22" s="26">
        <v>1</v>
      </c>
      <c r="AT22" s="26">
        <v>1</v>
      </c>
      <c r="AU22" s="26">
        <v>100</v>
      </c>
      <c r="AV22" s="26">
        <v>1</v>
      </c>
      <c r="AW22" s="26">
        <v>1</v>
      </c>
      <c r="AX22" s="26">
        <v>1</v>
      </c>
    </row>
    <row r="23" spans="1:50" ht="10.5">
      <c r="A23" s="26" t="str">
        <f>'Форма 4'!A349</f>
        <v>18.</v>
      </c>
      <c r="B23" s="26">
        <v>1</v>
      </c>
      <c r="C23" s="26">
        <v>1</v>
      </c>
      <c r="D23" s="26">
        <v>1.25</v>
      </c>
      <c r="E23" s="26">
        <v>1.25</v>
      </c>
      <c r="F23" s="26">
        <v>1.15</v>
      </c>
      <c r="G23" s="26">
        <v>1</v>
      </c>
      <c r="H23" s="26">
        <v>1</v>
      </c>
      <c r="I23" s="26">
        <v>1</v>
      </c>
      <c r="J23" s="26">
        <v>1</v>
      </c>
      <c r="K23" s="26">
        <v>0</v>
      </c>
      <c r="L23" s="26">
        <v>0</v>
      </c>
      <c r="M23" s="26">
        <v>100</v>
      </c>
      <c r="N23" s="26">
        <v>0</v>
      </c>
      <c r="O23" s="26">
        <v>0</v>
      </c>
      <c r="P23" s="26">
        <v>1</v>
      </c>
      <c r="Q23" s="26">
        <v>1</v>
      </c>
      <c r="R23" s="26">
        <v>0</v>
      </c>
      <c r="S23" s="26">
        <v>0</v>
      </c>
      <c r="T23" s="26">
        <v>1</v>
      </c>
      <c r="U23" s="26">
        <v>0</v>
      </c>
      <c r="V23" s="26">
        <v>3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1.7</v>
      </c>
      <c r="AH23" s="26">
        <v>1.6</v>
      </c>
      <c r="AI23" s="26">
        <v>1.29</v>
      </c>
      <c r="AJ23" s="26">
        <v>0.092</v>
      </c>
      <c r="AK23" s="26">
        <v>0.18</v>
      </c>
      <c r="AL23" s="26">
        <v>1</v>
      </c>
      <c r="AM23" s="26">
        <v>1</v>
      </c>
      <c r="AN23" s="26">
        <v>0.2</v>
      </c>
      <c r="AO23" s="26">
        <v>1.5</v>
      </c>
      <c r="AP23" s="26">
        <v>1</v>
      </c>
      <c r="AQ23" s="26">
        <v>1</v>
      </c>
      <c r="AR23" s="26">
        <v>1</v>
      </c>
      <c r="AS23" s="26">
        <v>1</v>
      </c>
      <c r="AT23" s="26">
        <v>1</v>
      </c>
      <c r="AU23" s="26">
        <v>100</v>
      </c>
      <c r="AV23" s="26">
        <v>1</v>
      </c>
      <c r="AW23" s="26">
        <v>1</v>
      </c>
      <c r="AX23" s="26">
        <v>1</v>
      </c>
    </row>
    <row r="24" spans="1:50" ht="10.5">
      <c r="A24" s="26" t="str">
        <f>'Форма 4'!A368</f>
        <v>19.</v>
      </c>
      <c r="B24" s="26">
        <v>1</v>
      </c>
      <c r="C24" s="26">
        <v>1</v>
      </c>
      <c r="D24" s="26">
        <v>0.4</v>
      </c>
      <c r="E24" s="26">
        <v>0.4</v>
      </c>
      <c r="F24" s="26">
        <v>0.4</v>
      </c>
      <c r="G24" s="26">
        <v>1</v>
      </c>
      <c r="H24" s="26">
        <v>1</v>
      </c>
      <c r="I24" s="26">
        <v>1</v>
      </c>
      <c r="J24" s="26">
        <v>1</v>
      </c>
      <c r="K24" s="26">
        <v>0</v>
      </c>
      <c r="L24" s="26">
        <v>0</v>
      </c>
      <c r="M24" s="26">
        <v>100</v>
      </c>
      <c r="N24" s="26">
        <v>0</v>
      </c>
      <c r="O24" s="26">
        <v>0</v>
      </c>
      <c r="P24" s="26">
        <v>1</v>
      </c>
      <c r="Q24" s="26">
        <v>1</v>
      </c>
      <c r="R24" s="26">
        <v>0</v>
      </c>
      <c r="S24" s="26">
        <v>0</v>
      </c>
      <c r="T24" s="26">
        <v>1</v>
      </c>
      <c r="U24" s="26">
        <v>0</v>
      </c>
      <c r="V24" s="26">
        <v>3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1.7</v>
      </c>
      <c r="AH24" s="26">
        <v>1.6</v>
      </c>
      <c r="AI24" s="26">
        <v>1.29</v>
      </c>
      <c r="AJ24" s="26">
        <v>0.092</v>
      </c>
      <c r="AK24" s="26">
        <v>0.18</v>
      </c>
      <c r="AL24" s="26">
        <v>1</v>
      </c>
      <c r="AM24" s="26">
        <v>1</v>
      </c>
      <c r="AN24" s="26">
        <v>0.2</v>
      </c>
      <c r="AO24" s="26">
        <v>1.5</v>
      </c>
      <c r="AP24" s="26">
        <v>1</v>
      </c>
      <c r="AQ24" s="26">
        <v>1</v>
      </c>
      <c r="AR24" s="26">
        <v>1</v>
      </c>
      <c r="AS24" s="26">
        <v>1</v>
      </c>
      <c r="AT24" s="26">
        <v>1</v>
      </c>
      <c r="AU24" s="26">
        <v>100</v>
      </c>
      <c r="AV24" s="26">
        <v>1</v>
      </c>
      <c r="AW24" s="26">
        <v>0</v>
      </c>
      <c r="AX24" s="26">
        <v>1</v>
      </c>
    </row>
    <row r="25" spans="1:50" ht="10.5">
      <c r="A25" s="26" t="str">
        <f>'Форма 4'!A387</f>
        <v>20.</v>
      </c>
      <c r="B25" s="26">
        <v>1</v>
      </c>
      <c r="C25" s="26">
        <v>1</v>
      </c>
      <c r="D25" s="26">
        <v>1.25</v>
      </c>
      <c r="E25" s="26">
        <v>1.25</v>
      </c>
      <c r="F25" s="26">
        <v>1.15</v>
      </c>
      <c r="G25" s="26">
        <v>1</v>
      </c>
      <c r="H25" s="26">
        <v>1</v>
      </c>
      <c r="I25" s="26">
        <v>1</v>
      </c>
      <c r="J25" s="26">
        <v>1</v>
      </c>
      <c r="K25" s="26">
        <v>0</v>
      </c>
      <c r="L25" s="26">
        <v>0</v>
      </c>
      <c r="M25" s="26">
        <v>100</v>
      </c>
      <c r="N25" s="26">
        <v>0</v>
      </c>
      <c r="O25" s="26">
        <v>0</v>
      </c>
      <c r="P25" s="26">
        <v>1</v>
      </c>
      <c r="Q25" s="26">
        <v>1</v>
      </c>
      <c r="R25" s="26">
        <v>0</v>
      </c>
      <c r="S25" s="26">
        <v>0</v>
      </c>
      <c r="T25" s="26">
        <v>1</v>
      </c>
      <c r="U25" s="26">
        <v>0</v>
      </c>
      <c r="V25" s="26">
        <v>3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1.7</v>
      </c>
      <c r="AH25" s="26">
        <v>1.6</v>
      </c>
      <c r="AI25" s="26">
        <v>1.29</v>
      </c>
      <c r="AJ25" s="26">
        <v>0.092</v>
      </c>
      <c r="AK25" s="26">
        <v>0.18</v>
      </c>
      <c r="AL25" s="26">
        <v>1</v>
      </c>
      <c r="AM25" s="26">
        <v>1</v>
      </c>
      <c r="AN25" s="26">
        <v>0.2</v>
      </c>
      <c r="AO25" s="26">
        <v>1.5</v>
      </c>
      <c r="AP25" s="26">
        <v>1</v>
      </c>
      <c r="AQ25" s="26">
        <v>1</v>
      </c>
      <c r="AR25" s="26">
        <v>1</v>
      </c>
      <c r="AS25" s="26">
        <v>1</v>
      </c>
      <c r="AT25" s="26">
        <v>1</v>
      </c>
      <c r="AU25" s="26">
        <v>100</v>
      </c>
      <c r="AV25" s="26">
        <v>1</v>
      </c>
      <c r="AW25" s="26">
        <v>1</v>
      </c>
      <c r="AX25" s="26">
        <v>1</v>
      </c>
    </row>
    <row r="26" spans="1:50" ht="10.5">
      <c r="A26" s="26" t="str">
        <f>'Форма 4'!A406</f>
        <v>21.</v>
      </c>
      <c r="B26" s="26">
        <v>1</v>
      </c>
      <c r="C26" s="26">
        <v>1</v>
      </c>
      <c r="D26" s="26">
        <v>1</v>
      </c>
      <c r="E26" s="26">
        <v>1</v>
      </c>
      <c r="F26" s="26">
        <v>1</v>
      </c>
      <c r="G26" s="26">
        <v>1</v>
      </c>
      <c r="H26" s="26">
        <v>1</v>
      </c>
      <c r="I26" s="26">
        <v>1</v>
      </c>
      <c r="J26" s="26">
        <v>1</v>
      </c>
      <c r="K26" s="26">
        <v>0</v>
      </c>
      <c r="L26" s="26">
        <v>0</v>
      </c>
      <c r="M26" s="26">
        <v>100</v>
      </c>
      <c r="N26" s="26">
        <v>0</v>
      </c>
      <c r="O26" s="26">
        <v>0</v>
      </c>
      <c r="P26" s="26">
        <v>1</v>
      </c>
      <c r="Q26" s="26">
        <v>1</v>
      </c>
      <c r="R26" s="26">
        <v>0</v>
      </c>
      <c r="S26" s="26">
        <v>0</v>
      </c>
      <c r="T26" s="26">
        <v>1</v>
      </c>
      <c r="U26" s="26">
        <v>0</v>
      </c>
      <c r="V26" s="26">
        <v>3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1.7</v>
      </c>
      <c r="AH26" s="26">
        <v>1.6</v>
      </c>
      <c r="AI26" s="26">
        <v>1.29</v>
      </c>
      <c r="AJ26" s="26">
        <v>0.092</v>
      </c>
      <c r="AK26" s="26">
        <v>0.18</v>
      </c>
      <c r="AL26" s="26">
        <v>1</v>
      </c>
      <c r="AM26" s="26">
        <v>1</v>
      </c>
      <c r="AN26" s="26">
        <v>0.2</v>
      </c>
      <c r="AO26" s="26">
        <v>1.5</v>
      </c>
      <c r="AP26" s="26">
        <v>1</v>
      </c>
      <c r="AQ26" s="26">
        <v>1</v>
      </c>
      <c r="AR26" s="26">
        <v>1</v>
      </c>
      <c r="AS26" s="26">
        <v>1</v>
      </c>
      <c r="AT26" s="26">
        <v>1</v>
      </c>
      <c r="AU26" s="26">
        <v>100</v>
      </c>
      <c r="AV26" s="26">
        <v>1</v>
      </c>
      <c r="AW26" s="26">
        <v>1</v>
      </c>
      <c r="AX26" s="26">
        <v>1</v>
      </c>
    </row>
    <row r="27" spans="1:50" ht="10.5">
      <c r="A27" s="26" t="str">
        <f>'Форма 4'!A424</f>
        <v>22.</v>
      </c>
      <c r="B27" s="26">
        <v>1</v>
      </c>
      <c r="C27" s="26">
        <v>1</v>
      </c>
      <c r="D27" s="26">
        <v>1.25</v>
      </c>
      <c r="E27" s="26">
        <v>1.25</v>
      </c>
      <c r="F27" s="26">
        <v>1.15</v>
      </c>
      <c r="G27" s="26">
        <v>1</v>
      </c>
      <c r="H27" s="26">
        <v>1</v>
      </c>
      <c r="I27" s="26">
        <v>1</v>
      </c>
      <c r="J27" s="26">
        <v>1</v>
      </c>
      <c r="K27" s="26">
        <v>0</v>
      </c>
      <c r="L27" s="26">
        <v>0</v>
      </c>
      <c r="M27" s="26">
        <v>100</v>
      </c>
      <c r="N27" s="26">
        <v>0</v>
      </c>
      <c r="O27" s="26">
        <v>0</v>
      </c>
      <c r="P27" s="26">
        <v>1</v>
      </c>
      <c r="Q27" s="26">
        <v>1</v>
      </c>
      <c r="R27" s="26">
        <v>0</v>
      </c>
      <c r="S27" s="26">
        <v>0</v>
      </c>
      <c r="T27" s="26">
        <v>1</v>
      </c>
      <c r="U27" s="26">
        <v>0</v>
      </c>
      <c r="V27" s="26">
        <v>3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1.7</v>
      </c>
      <c r="AH27" s="26">
        <v>1.6</v>
      </c>
      <c r="AI27" s="26">
        <v>1.29</v>
      </c>
      <c r="AJ27" s="26">
        <v>0.092</v>
      </c>
      <c r="AK27" s="26">
        <v>0.18</v>
      </c>
      <c r="AL27" s="26">
        <v>1</v>
      </c>
      <c r="AM27" s="26">
        <v>1</v>
      </c>
      <c r="AN27" s="26">
        <v>0.2</v>
      </c>
      <c r="AO27" s="26">
        <v>1.5</v>
      </c>
      <c r="AP27" s="26">
        <v>1</v>
      </c>
      <c r="AQ27" s="26">
        <v>1</v>
      </c>
      <c r="AR27" s="26">
        <v>1</v>
      </c>
      <c r="AS27" s="26">
        <v>1</v>
      </c>
      <c r="AT27" s="26">
        <v>1</v>
      </c>
      <c r="AU27" s="26">
        <v>100</v>
      </c>
      <c r="AV27" s="26">
        <v>1</v>
      </c>
      <c r="AW27" s="26">
        <v>1</v>
      </c>
      <c r="AX27" s="26">
        <v>1</v>
      </c>
    </row>
    <row r="28" spans="1:50" ht="10.5">
      <c r="A28" s="26" t="str">
        <f>'Форма 4'!A443</f>
        <v>23.</v>
      </c>
      <c r="B28" s="26">
        <v>1</v>
      </c>
      <c r="C28" s="26">
        <v>1</v>
      </c>
      <c r="D28" s="26">
        <v>0.4</v>
      </c>
      <c r="E28" s="26">
        <v>0.4</v>
      </c>
      <c r="F28" s="26">
        <v>0.4</v>
      </c>
      <c r="G28" s="26">
        <v>1</v>
      </c>
      <c r="H28" s="26">
        <v>1</v>
      </c>
      <c r="I28" s="26">
        <v>1</v>
      </c>
      <c r="J28" s="26">
        <v>1</v>
      </c>
      <c r="K28" s="26">
        <v>0</v>
      </c>
      <c r="L28" s="26">
        <v>0</v>
      </c>
      <c r="M28" s="26">
        <v>100</v>
      </c>
      <c r="N28" s="26">
        <v>0</v>
      </c>
      <c r="O28" s="26">
        <v>0</v>
      </c>
      <c r="P28" s="26">
        <v>1</v>
      </c>
      <c r="Q28" s="26">
        <v>1</v>
      </c>
      <c r="R28" s="26">
        <v>0</v>
      </c>
      <c r="S28" s="26">
        <v>0</v>
      </c>
      <c r="T28" s="26">
        <v>1</v>
      </c>
      <c r="U28" s="26">
        <v>0</v>
      </c>
      <c r="V28" s="26">
        <v>3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1.7</v>
      </c>
      <c r="AH28" s="26">
        <v>1.6</v>
      </c>
      <c r="AI28" s="26">
        <v>1.29</v>
      </c>
      <c r="AJ28" s="26">
        <v>0.092</v>
      </c>
      <c r="AK28" s="26">
        <v>0.18</v>
      </c>
      <c r="AL28" s="26">
        <v>1</v>
      </c>
      <c r="AM28" s="26">
        <v>1</v>
      </c>
      <c r="AN28" s="26">
        <v>0.2</v>
      </c>
      <c r="AO28" s="26">
        <v>1.5</v>
      </c>
      <c r="AP28" s="26">
        <v>1</v>
      </c>
      <c r="AQ28" s="26">
        <v>1</v>
      </c>
      <c r="AR28" s="26">
        <v>1</v>
      </c>
      <c r="AS28" s="26">
        <v>1</v>
      </c>
      <c r="AT28" s="26">
        <v>1</v>
      </c>
      <c r="AU28" s="26">
        <v>100</v>
      </c>
      <c r="AV28" s="26">
        <v>1</v>
      </c>
      <c r="AW28" s="26">
        <v>0</v>
      </c>
      <c r="AX28" s="26">
        <v>1</v>
      </c>
    </row>
    <row r="29" spans="1:50" ht="10.5">
      <c r="A29" s="26" t="str">
        <f>'Форма 4'!A462</f>
        <v>24.</v>
      </c>
      <c r="B29" s="26">
        <v>1</v>
      </c>
      <c r="C29" s="26">
        <v>1</v>
      </c>
      <c r="D29" s="26">
        <v>1.25</v>
      </c>
      <c r="E29" s="26">
        <v>1.25</v>
      </c>
      <c r="F29" s="26">
        <v>1.15</v>
      </c>
      <c r="G29" s="26">
        <v>1</v>
      </c>
      <c r="H29" s="26">
        <v>1</v>
      </c>
      <c r="I29" s="26">
        <v>1</v>
      </c>
      <c r="J29" s="26">
        <v>1</v>
      </c>
      <c r="K29" s="26">
        <v>0</v>
      </c>
      <c r="L29" s="26">
        <v>0</v>
      </c>
      <c r="M29" s="26">
        <v>100</v>
      </c>
      <c r="N29" s="26">
        <v>0</v>
      </c>
      <c r="O29" s="26">
        <v>0</v>
      </c>
      <c r="P29" s="26">
        <v>1</v>
      </c>
      <c r="Q29" s="26">
        <v>1</v>
      </c>
      <c r="R29" s="26">
        <v>0</v>
      </c>
      <c r="S29" s="26">
        <v>0</v>
      </c>
      <c r="T29" s="26">
        <v>1</v>
      </c>
      <c r="U29" s="26">
        <v>0</v>
      </c>
      <c r="V29" s="26">
        <v>3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1.7</v>
      </c>
      <c r="AH29" s="26">
        <v>1.6</v>
      </c>
      <c r="AI29" s="26">
        <v>1.29</v>
      </c>
      <c r="AJ29" s="26">
        <v>0.092</v>
      </c>
      <c r="AK29" s="26">
        <v>0.18</v>
      </c>
      <c r="AL29" s="26">
        <v>1</v>
      </c>
      <c r="AM29" s="26">
        <v>1</v>
      </c>
      <c r="AN29" s="26">
        <v>0.2</v>
      </c>
      <c r="AO29" s="26">
        <v>1.5</v>
      </c>
      <c r="AP29" s="26">
        <v>1</v>
      </c>
      <c r="AQ29" s="26">
        <v>1</v>
      </c>
      <c r="AR29" s="26">
        <v>1</v>
      </c>
      <c r="AS29" s="26">
        <v>1</v>
      </c>
      <c r="AT29" s="26">
        <v>1</v>
      </c>
      <c r="AU29" s="26">
        <v>100</v>
      </c>
      <c r="AV29" s="26">
        <v>1</v>
      </c>
      <c r="AW29" s="26">
        <v>1</v>
      </c>
      <c r="AX29" s="26">
        <v>1</v>
      </c>
    </row>
    <row r="30" spans="1:50" ht="10.5">
      <c r="A30" s="26" t="str">
        <f>'Форма 4'!A481</f>
        <v>25.</v>
      </c>
      <c r="B30" s="26">
        <v>1</v>
      </c>
      <c r="C30" s="26">
        <v>1</v>
      </c>
      <c r="D30" s="26">
        <v>1</v>
      </c>
      <c r="E30" s="26">
        <v>1</v>
      </c>
      <c r="F30" s="26">
        <v>1</v>
      </c>
      <c r="G30" s="26">
        <v>1</v>
      </c>
      <c r="H30" s="26">
        <v>1</v>
      </c>
      <c r="I30" s="26">
        <v>1</v>
      </c>
      <c r="J30" s="26">
        <v>1</v>
      </c>
      <c r="K30" s="26">
        <v>0</v>
      </c>
      <c r="L30" s="26">
        <v>0</v>
      </c>
      <c r="M30" s="26">
        <v>100</v>
      </c>
      <c r="N30" s="26">
        <v>0</v>
      </c>
      <c r="O30" s="26">
        <v>0</v>
      </c>
      <c r="P30" s="26">
        <v>1</v>
      </c>
      <c r="Q30" s="26">
        <v>1</v>
      </c>
      <c r="R30" s="26">
        <v>0</v>
      </c>
      <c r="S30" s="26">
        <v>0</v>
      </c>
      <c r="T30" s="26">
        <v>1</v>
      </c>
      <c r="U30" s="26">
        <v>0</v>
      </c>
      <c r="V30" s="26">
        <v>3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1.7</v>
      </c>
      <c r="AH30" s="26">
        <v>1.6</v>
      </c>
      <c r="AI30" s="26">
        <v>1.29</v>
      </c>
      <c r="AJ30" s="26">
        <v>0.092</v>
      </c>
      <c r="AK30" s="26">
        <v>0.18</v>
      </c>
      <c r="AL30" s="26">
        <v>1</v>
      </c>
      <c r="AM30" s="26">
        <v>1</v>
      </c>
      <c r="AN30" s="26">
        <v>0.2</v>
      </c>
      <c r="AO30" s="26">
        <v>1.5</v>
      </c>
      <c r="AP30" s="26">
        <v>1</v>
      </c>
      <c r="AQ30" s="26">
        <v>1</v>
      </c>
      <c r="AR30" s="26">
        <v>1</v>
      </c>
      <c r="AS30" s="26">
        <v>1</v>
      </c>
      <c r="AT30" s="26">
        <v>1</v>
      </c>
      <c r="AU30" s="26">
        <v>100</v>
      </c>
      <c r="AV30" s="26">
        <v>1</v>
      </c>
      <c r="AW30" s="26">
        <v>1</v>
      </c>
      <c r="AX30" s="26">
        <v>1</v>
      </c>
    </row>
    <row r="31" spans="1:50" ht="10.5">
      <c r="A31" s="26" t="str">
        <f>'Форма 4'!A499</f>
        <v>26.</v>
      </c>
      <c r="B31" s="26">
        <v>1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1</v>
      </c>
      <c r="K31" s="26">
        <v>0</v>
      </c>
      <c r="L31" s="26">
        <v>0</v>
      </c>
      <c r="M31" s="26">
        <v>100</v>
      </c>
      <c r="N31" s="26">
        <v>0</v>
      </c>
      <c r="O31" s="26">
        <v>0</v>
      </c>
      <c r="P31" s="26">
        <v>1</v>
      </c>
      <c r="Q31" s="26">
        <v>1</v>
      </c>
      <c r="R31" s="26">
        <v>0</v>
      </c>
      <c r="S31" s="26">
        <v>0</v>
      </c>
      <c r="T31" s="26">
        <v>1</v>
      </c>
      <c r="U31" s="26">
        <v>0</v>
      </c>
      <c r="V31" s="26">
        <v>3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1.7</v>
      </c>
      <c r="AH31" s="26">
        <v>1.6</v>
      </c>
      <c r="AI31" s="26">
        <v>1.29</v>
      </c>
      <c r="AJ31" s="26">
        <v>0.092</v>
      </c>
      <c r="AK31" s="26">
        <v>0.18</v>
      </c>
      <c r="AL31" s="26">
        <v>1</v>
      </c>
      <c r="AM31" s="26">
        <v>1</v>
      </c>
      <c r="AN31" s="26">
        <v>0.2</v>
      </c>
      <c r="AO31" s="26">
        <v>1.5</v>
      </c>
      <c r="AP31" s="26">
        <v>1</v>
      </c>
      <c r="AQ31" s="26">
        <v>1</v>
      </c>
      <c r="AR31" s="26">
        <v>1</v>
      </c>
      <c r="AS31" s="26">
        <v>1</v>
      </c>
      <c r="AT31" s="26">
        <v>1</v>
      </c>
      <c r="AU31" s="26">
        <v>100</v>
      </c>
      <c r="AV31" s="26">
        <v>1</v>
      </c>
      <c r="AW31" s="26">
        <v>1</v>
      </c>
      <c r="AX31" s="26">
        <v>1</v>
      </c>
    </row>
    <row r="32" spans="1:50" ht="10.5">
      <c r="A32" s="26" t="str">
        <f>'Форма 4'!A517</f>
        <v>27.</v>
      </c>
      <c r="B32" s="26">
        <v>1</v>
      </c>
      <c r="C32" s="26">
        <v>1</v>
      </c>
      <c r="D32" s="26">
        <v>0.4</v>
      </c>
      <c r="E32" s="26">
        <v>0.4</v>
      </c>
      <c r="F32" s="26">
        <v>0.4</v>
      </c>
      <c r="G32" s="26">
        <v>1</v>
      </c>
      <c r="H32" s="26">
        <v>1</v>
      </c>
      <c r="I32" s="26">
        <v>1</v>
      </c>
      <c r="J32" s="26">
        <v>1</v>
      </c>
      <c r="K32" s="26">
        <v>0</v>
      </c>
      <c r="L32" s="26">
        <v>0</v>
      </c>
      <c r="M32" s="26">
        <v>100</v>
      </c>
      <c r="N32" s="26">
        <v>0</v>
      </c>
      <c r="O32" s="26">
        <v>0</v>
      </c>
      <c r="P32" s="26">
        <v>1</v>
      </c>
      <c r="Q32" s="26">
        <v>1</v>
      </c>
      <c r="R32" s="26">
        <v>0</v>
      </c>
      <c r="S32" s="26">
        <v>0</v>
      </c>
      <c r="T32" s="26">
        <v>1</v>
      </c>
      <c r="U32" s="26">
        <v>0</v>
      </c>
      <c r="V32" s="26">
        <v>3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1.7</v>
      </c>
      <c r="AH32" s="26">
        <v>1.6</v>
      </c>
      <c r="AI32" s="26">
        <v>1.29</v>
      </c>
      <c r="AJ32" s="26">
        <v>0.092</v>
      </c>
      <c r="AK32" s="26">
        <v>0.18</v>
      </c>
      <c r="AL32" s="26">
        <v>1</v>
      </c>
      <c r="AM32" s="26">
        <v>1</v>
      </c>
      <c r="AN32" s="26">
        <v>0.2</v>
      </c>
      <c r="AO32" s="26">
        <v>1.5</v>
      </c>
      <c r="AP32" s="26">
        <v>1</v>
      </c>
      <c r="AQ32" s="26">
        <v>1</v>
      </c>
      <c r="AR32" s="26">
        <v>1</v>
      </c>
      <c r="AS32" s="26">
        <v>1</v>
      </c>
      <c r="AT32" s="26">
        <v>1</v>
      </c>
      <c r="AU32" s="26">
        <v>100</v>
      </c>
      <c r="AV32" s="26">
        <v>1</v>
      </c>
      <c r="AW32" s="26">
        <v>0</v>
      </c>
      <c r="AX32" s="26">
        <v>1</v>
      </c>
    </row>
    <row r="33" spans="1:50" ht="10.5">
      <c r="A33" s="26" t="str">
        <f>'Форма 4'!A536</f>
        <v>28.</v>
      </c>
      <c r="B33" s="26">
        <v>1</v>
      </c>
      <c r="C33" s="26">
        <v>1</v>
      </c>
      <c r="D33" s="26">
        <v>1.25</v>
      </c>
      <c r="E33" s="26">
        <v>1.25</v>
      </c>
      <c r="F33" s="26">
        <v>1.15</v>
      </c>
      <c r="G33" s="26">
        <v>1</v>
      </c>
      <c r="H33" s="26">
        <v>1</v>
      </c>
      <c r="I33" s="26">
        <v>1</v>
      </c>
      <c r="J33" s="26">
        <v>1</v>
      </c>
      <c r="K33" s="26">
        <v>0</v>
      </c>
      <c r="L33" s="26">
        <v>0</v>
      </c>
      <c r="M33" s="26">
        <v>100</v>
      </c>
      <c r="N33" s="26">
        <v>0</v>
      </c>
      <c r="O33" s="26">
        <v>0</v>
      </c>
      <c r="P33" s="26">
        <v>1</v>
      </c>
      <c r="Q33" s="26">
        <v>1</v>
      </c>
      <c r="R33" s="26">
        <v>0</v>
      </c>
      <c r="S33" s="26">
        <v>0</v>
      </c>
      <c r="T33" s="26">
        <v>1</v>
      </c>
      <c r="U33" s="26">
        <v>0</v>
      </c>
      <c r="V33" s="26">
        <v>3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1.7</v>
      </c>
      <c r="AH33" s="26">
        <v>1.6</v>
      </c>
      <c r="AI33" s="26">
        <v>1.29</v>
      </c>
      <c r="AJ33" s="26">
        <v>0.092</v>
      </c>
      <c r="AK33" s="26">
        <v>0.18</v>
      </c>
      <c r="AL33" s="26">
        <v>1</v>
      </c>
      <c r="AM33" s="26">
        <v>1</v>
      </c>
      <c r="AN33" s="26">
        <v>0.2</v>
      </c>
      <c r="AO33" s="26">
        <v>1.5</v>
      </c>
      <c r="AP33" s="26">
        <v>1</v>
      </c>
      <c r="AQ33" s="26">
        <v>1</v>
      </c>
      <c r="AR33" s="26">
        <v>1</v>
      </c>
      <c r="AS33" s="26">
        <v>1</v>
      </c>
      <c r="AT33" s="26">
        <v>1</v>
      </c>
      <c r="AU33" s="26">
        <v>100</v>
      </c>
      <c r="AV33" s="26">
        <v>1</v>
      </c>
      <c r="AW33" s="26">
        <v>1</v>
      </c>
      <c r="AX33" s="26">
        <v>1</v>
      </c>
    </row>
    <row r="34" spans="1:50" ht="10.5">
      <c r="A34" s="26" t="str">
        <f>'Форма 4'!A555</f>
        <v>29.</v>
      </c>
      <c r="B34" s="26">
        <v>1</v>
      </c>
      <c r="C34" s="26">
        <v>1</v>
      </c>
      <c r="D34" s="26">
        <v>0.4</v>
      </c>
      <c r="E34" s="26">
        <v>0.4</v>
      </c>
      <c r="F34" s="26">
        <v>0.4</v>
      </c>
      <c r="G34" s="26">
        <v>1</v>
      </c>
      <c r="H34" s="26">
        <v>1</v>
      </c>
      <c r="I34" s="26">
        <v>1</v>
      </c>
      <c r="J34" s="26">
        <v>1</v>
      </c>
      <c r="K34" s="26">
        <v>0</v>
      </c>
      <c r="L34" s="26">
        <v>0</v>
      </c>
      <c r="M34" s="26">
        <v>100</v>
      </c>
      <c r="N34" s="26">
        <v>0</v>
      </c>
      <c r="O34" s="26">
        <v>0</v>
      </c>
      <c r="P34" s="26">
        <v>1</v>
      </c>
      <c r="Q34" s="26">
        <v>1</v>
      </c>
      <c r="R34" s="26">
        <v>0</v>
      </c>
      <c r="S34" s="26">
        <v>0</v>
      </c>
      <c r="T34" s="26">
        <v>1</v>
      </c>
      <c r="U34" s="26">
        <v>0</v>
      </c>
      <c r="V34" s="26">
        <v>3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1.7</v>
      </c>
      <c r="AH34" s="26">
        <v>1.6</v>
      </c>
      <c r="AI34" s="26">
        <v>1.29</v>
      </c>
      <c r="AJ34" s="26">
        <v>0.092</v>
      </c>
      <c r="AK34" s="26">
        <v>0.18</v>
      </c>
      <c r="AL34" s="26">
        <v>1</v>
      </c>
      <c r="AM34" s="26">
        <v>1</v>
      </c>
      <c r="AN34" s="26">
        <v>0.2</v>
      </c>
      <c r="AO34" s="26">
        <v>1.5</v>
      </c>
      <c r="AP34" s="26">
        <v>1</v>
      </c>
      <c r="AQ34" s="26">
        <v>1</v>
      </c>
      <c r="AR34" s="26">
        <v>1</v>
      </c>
      <c r="AS34" s="26">
        <v>1</v>
      </c>
      <c r="AT34" s="26">
        <v>1</v>
      </c>
      <c r="AU34" s="26">
        <v>100</v>
      </c>
      <c r="AV34" s="26">
        <v>1</v>
      </c>
      <c r="AW34" s="26">
        <v>0</v>
      </c>
      <c r="AX34" s="26">
        <v>1</v>
      </c>
    </row>
    <row r="35" spans="1:50" ht="10.5">
      <c r="A35" s="26" t="str">
        <f>'Форма 4'!A574</f>
        <v>30.</v>
      </c>
      <c r="B35" s="26">
        <v>1</v>
      </c>
      <c r="C35" s="26">
        <v>1</v>
      </c>
      <c r="D35" s="26">
        <v>1.25</v>
      </c>
      <c r="E35" s="26">
        <v>1.25</v>
      </c>
      <c r="F35" s="26">
        <v>1.15</v>
      </c>
      <c r="G35" s="26">
        <v>1</v>
      </c>
      <c r="H35" s="26">
        <v>1</v>
      </c>
      <c r="I35" s="26">
        <v>1</v>
      </c>
      <c r="J35" s="26">
        <v>1</v>
      </c>
      <c r="K35" s="26">
        <v>0</v>
      </c>
      <c r="L35" s="26">
        <v>0</v>
      </c>
      <c r="M35" s="26">
        <v>100</v>
      </c>
      <c r="N35" s="26">
        <v>0</v>
      </c>
      <c r="O35" s="26">
        <v>0</v>
      </c>
      <c r="P35" s="26">
        <v>1</v>
      </c>
      <c r="Q35" s="26">
        <v>1</v>
      </c>
      <c r="R35" s="26">
        <v>0</v>
      </c>
      <c r="S35" s="26">
        <v>0</v>
      </c>
      <c r="T35" s="26">
        <v>1</v>
      </c>
      <c r="U35" s="26">
        <v>0</v>
      </c>
      <c r="V35" s="26">
        <v>3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1.7</v>
      </c>
      <c r="AH35" s="26">
        <v>1.6</v>
      </c>
      <c r="AI35" s="26">
        <v>1.29</v>
      </c>
      <c r="AJ35" s="26">
        <v>0.092</v>
      </c>
      <c r="AK35" s="26">
        <v>0.18</v>
      </c>
      <c r="AL35" s="26">
        <v>1</v>
      </c>
      <c r="AM35" s="26">
        <v>1</v>
      </c>
      <c r="AN35" s="26">
        <v>0.2</v>
      </c>
      <c r="AO35" s="26">
        <v>1.5</v>
      </c>
      <c r="AP35" s="26">
        <v>1</v>
      </c>
      <c r="AQ35" s="26">
        <v>1</v>
      </c>
      <c r="AR35" s="26">
        <v>1</v>
      </c>
      <c r="AS35" s="26">
        <v>1</v>
      </c>
      <c r="AT35" s="26">
        <v>1</v>
      </c>
      <c r="AU35" s="26">
        <v>100</v>
      </c>
      <c r="AV35" s="26">
        <v>1</v>
      </c>
      <c r="AW35" s="26">
        <v>1</v>
      </c>
      <c r="AX35" s="26">
        <v>1</v>
      </c>
    </row>
    <row r="36" spans="1:50" ht="10.5">
      <c r="A36" s="26" t="str">
        <f>'Форма 4'!A593</f>
        <v>31.</v>
      </c>
      <c r="B36" s="26">
        <v>1</v>
      </c>
      <c r="C36" s="26">
        <v>1</v>
      </c>
      <c r="D36" s="26">
        <v>1</v>
      </c>
      <c r="E36" s="26">
        <v>1</v>
      </c>
      <c r="F36" s="26">
        <v>1</v>
      </c>
      <c r="G36" s="26">
        <v>1</v>
      </c>
      <c r="H36" s="26">
        <v>1</v>
      </c>
      <c r="I36" s="26">
        <v>1</v>
      </c>
      <c r="J36" s="26">
        <v>1</v>
      </c>
      <c r="K36" s="26">
        <v>0</v>
      </c>
      <c r="L36" s="26">
        <v>0</v>
      </c>
      <c r="M36" s="26">
        <v>100</v>
      </c>
      <c r="N36" s="26">
        <v>0</v>
      </c>
      <c r="O36" s="26">
        <v>0</v>
      </c>
      <c r="P36" s="26">
        <v>1</v>
      </c>
      <c r="Q36" s="26">
        <v>1</v>
      </c>
      <c r="R36" s="26">
        <v>0</v>
      </c>
      <c r="S36" s="26">
        <v>0</v>
      </c>
      <c r="T36" s="26">
        <v>1</v>
      </c>
      <c r="U36" s="26">
        <v>0</v>
      </c>
      <c r="V36" s="26">
        <v>3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1.7</v>
      </c>
      <c r="AH36" s="26">
        <v>1.6</v>
      </c>
      <c r="AI36" s="26">
        <v>1.29</v>
      </c>
      <c r="AJ36" s="26">
        <v>0.092</v>
      </c>
      <c r="AK36" s="26">
        <v>0.18</v>
      </c>
      <c r="AL36" s="26">
        <v>1</v>
      </c>
      <c r="AM36" s="26">
        <v>1</v>
      </c>
      <c r="AN36" s="26">
        <v>0.2</v>
      </c>
      <c r="AO36" s="26">
        <v>1.5</v>
      </c>
      <c r="AP36" s="26">
        <v>1</v>
      </c>
      <c r="AQ36" s="26">
        <v>1</v>
      </c>
      <c r="AR36" s="26">
        <v>1</v>
      </c>
      <c r="AS36" s="26">
        <v>1</v>
      </c>
      <c r="AT36" s="26">
        <v>1</v>
      </c>
      <c r="AU36" s="26">
        <v>100</v>
      </c>
      <c r="AV36" s="26">
        <v>1</v>
      </c>
      <c r="AW36" s="26">
        <v>1</v>
      </c>
      <c r="AX36" s="26">
        <v>1</v>
      </c>
    </row>
    <row r="37" spans="1:50" ht="10.5">
      <c r="A37" s="26" t="str">
        <f>'Форма 4'!A611</f>
        <v>32.</v>
      </c>
      <c r="B37" s="26">
        <v>1</v>
      </c>
      <c r="C37" s="26">
        <v>1</v>
      </c>
      <c r="D37" s="26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26">
        <v>1</v>
      </c>
      <c r="K37" s="26">
        <v>0</v>
      </c>
      <c r="L37" s="26">
        <v>0</v>
      </c>
      <c r="M37" s="26">
        <v>100</v>
      </c>
      <c r="N37" s="26">
        <v>0</v>
      </c>
      <c r="O37" s="26">
        <v>0</v>
      </c>
      <c r="P37" s="26">
        <v>1</v>
      </c>
      <c r="Q37" s="26">
        <v>1</v>
      </c>
      <c r="R37" s="26">
        <v>0</v>
      </c>
      <c r="S37" s="26">
        <v>0</v>
      </c>
      <c r="T37" s="26">
        <v>1</v>
      </c>
      <c r="U37" s="26">
        <v>0</v>
      </c>
      <c r="V37" s="26">
        <v>3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1.7</v>
      </c>
      <c r="AH37" s="26">
        <v>1.6</v>
      </c>
      <c r="AI37" s="26">
        <v>1.29</v>
      </c>
      <c r="AJ37" s="26">
        <v>0.092</v>
      </c>
      <c r="AK37" s="26">
        <v>0.18</v>
      </c>
      <c r="AL37" s="26">
        <v>1</v>
      </c>
      <c r="AM37" s="26">
        <v>1</v>
      </c>
      <c r="AN37" s="26">
        <v>0.2</v>
      </c>
      <c r="AO37" s="26">
        <v>1.5</v>
      </c>
      <c r="AP37" s="26">
        <v>1</v>
      </c>
      <c r="AQ37" s="26">
        <v>1</v>
      </c>
      <c r="AR37" s="26">
        <v>1</v>
      </c>
      <c r="AS37" s="26">
        <v>1</v>
      </c>
      <c r="AT37" s="26">
        <v>1</v>
      </c>
      <c r="AU37" s="26">
        <v>100</v>
      </c>
      <c r="AV37" s="26">
        <v>1</v>
      </c>
      <c r="AW37" s="26">
        <v>1</v>
      </c>
      <c r="AX37" s="26">
        <v>1</v>
      </c>
    </row>
    <row r="38" spans="1:50" ht="10.5">
      <c r="A38" s="26" t="str">
        <f>'Форма 4'!A629</f>
        <v>33.</v>
      </c>
      <c r="B38" s="26">
        <v>1</v>
      </c>
      <c r="C38" s="26">
        <v>1</v>
      </c>
      <c r="D38" s="26">
        <v>1.25</v>
      </c>
      <c r="E38" s="26">
        <v>1.25</v>
      </c>
      <c r="F38" s="26">
        <v>1.15</v>
      </c>
      <c r="G38" s="26">
        <v>1</v>
      </c>
      <c r="H38" s="26">
        <v>1</v>
      </c>
      <c r="I38" s="26">
        <v>1</v>
      </c>
      <c r="J38" s="26">
        <v>1</v>
      </c>
      <c r="K38" s="26">
        <v>0</v>
      </c>
      <c r="L38" s="26">
        <v>0</v>
      </c>
      <c r="M38" s="26">
        <v>100</v>
      </c>
      <c r="N38" s="26">
        <v>0</v>
      </c>
      <c r="O38" s="26">
        <v>0</v>
      </c>
      <c r="P38" s="26">
        <v>1</v>
      </c>
      <c r="Q38" s="26">
        <v>1</v>
      </c>
      <c r="R38" s="26">
        <v>0</v>
      </c>
      <c r="S38" s="26">
        <v>0</v>
      </c>
      <c r="T38" s="26">
        <v>1</v>
      </c>
      <c r="U38" s="26">
        <v>0</v>
      </c>
      <c r="V38" s="26">
        <v>3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1.7</v>
      </c>
      <c r="AH38" s="26">
        <v>1.6</v>
      </c>
      <c r="AI38" s="26">
        <v>1.29</v>
      </c>
      <c r="AJ38" s="26">
        <v>0.092</v>
      </c>
      <c r="AK38" s="26">
        <v>0.18</v>
      </c>
      <c r="AL38" s="26">
        <v>1</v>
      </c>
      <c r="AM38" s="26">
        <v>1</v>
      </c>
      <c r="AN38" s="26">
        <v>0.2</v>
      </c>
      <c r="AO38" s="26">
        <v>1.5</v>
      </c>
      <c r="AP38" s="26">
        <v>1</v>
      </c>
      <c r="AQ38" s="26">
        <v>1</v>
      </c>
      <c r="AR38" s="26">
        <v>1</v>
      </c>
      <c r="AS38" s="26">
        <v>1</v>
      </c>
      <c r="AT38" s="26">
        <v>1</v>
      </c>
      <c r="AU38" s="26">
        <v>100</v>
      </c>
      <c r="AV38" s="26">
        <v>1</v>
      </c>
      <c r="AW38" s="26">
        <v>1</v>
      </c>
      <c r="AX38" s="26">
        <v>1</v>
      </c>
    </row>
    <row r="39" spans="1:50" ht="10.5">
      <c r="A39" s="26" t="str">
        <f>'Форма 4'!A648</f>
        <v>34.</v>
      </c>
      <c r="B39" s="26">
        <v>1</v>
      </c>
      <c r="C39" s="26">
        <v>1</v>
      </c>
      <c r="D39" s="26">
        <v>1.25</v>
      </c>
      <c r="E39" s="26">
        <v>1.25</v>
      </c>
      <c r="F39" s="26">
        <v>1.15</v>
      </c>
      <c r="G39" s="26">
        <v>1</v>
      </c>
      <c r="H39" s="26">
        <v>1</v>
      </c>
      <c r="I39" s="26">
        <v>1</v>
      </c>
      <c r="J39" s="26">
        <v>1</v>
      </c>
      <c r="K39" s="26">
        <v>0</v>
      </c>
      <c r="L39" s="26">
        <v>0</v>
      </c>
      <c r="M39" s="26">
        <v>100</v>
      </c>
      <c r="N39" s="26">
        <v>0</v>
      </c>
      <c r="O39" s="26">
        <v>0</v>
      </c>
      <c r="P39" s="26">
        <v>1</v>
      </c>
      <c r="Q39" s="26">
        <v>1</v>
      </c>
      <c r="R39" s="26">
        <v>0</v>
      </c>
      <c r="S39" s="26">
        <v>0</v>
      </c>
      <c r="T39" s="26">
        <v>1</v>
      </c>
      <c r="U39" s="26">
        <v>0</v>
      </c>
      <c r="V39" s="26">
        <v>3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1.7</v>
      </c>
      <c r="AH39" s="26">
        <v>1.6</v>
      </c>
      <c r="AI39" s="26">
        <v>1.29</v>
      </c>
      <c r="AJ39" s="26">
        <v>0.092</v>
      </c>
      <c r="AK39" s="26">
        <v>0.18</v>
      </c>
      <c r="AL39" s="26">
        <v>1</v>
      </c>
      <c r="AM39" s="26">
        <v>1</v>
      </c>
      <c r="AN39" s="26">
        <v>0.2</v>
      </c>
      <c r="AO39" s="26">
        <v>1.5</v>
      </c>
      <c r="AP39" s="26">
        <v>1</v>
      </c>
      <c r="AQ39" s="26">
        <v>1</v>
      </c>
      <c r="AR39" s="26">
        <v>1</v>
      </c>
      <c r="AS39" s="26">
        <v>1</v>
      </c>
      <c r="AT39" s="26">
        <v>1</v>
      </c>
      <c r="AU39" s="26">
        <v>100</v>
      </c>
      <c r="AV39" s="26">
        <v>1</v>
      </c>
      <c r="AW39" s="26">
        <v>1</v>
      </c>
      <c r="AX39" s="26">
        <v>1</v>
      </c>
    </row>
    <row r="40" spans="1:50" ht="10.5">
      <c r="A40" s="26" t="str">
        <f>'Форма 4'!A667</f>
        <v>35.</v>
      </c>
      <c r="B40" s="26">
        <v>1</v>
      </c>
      <c r="C40" s="26">
        <v>1</v>
      </c>
      <c r="D40" s="26">
        <v>1</v>
      </c>
      <c r="E40" s="26">
        <v>1</v>
      </c>
      <c r="F40" s="26">
        <v>1</v>
      </c>
      <c r="G40" s="26">
        <v>1</v>
      </c>
      <c r="H40" s="26">
        <v>1</v>
      </c>
      <c r="I40" s="26">
        <v>1</v>
      </c>
      <c r="J40" s="26">
        <v>1</v>
      </c>
      <c r="K40" s="26">
        <v>0</v>
      </c>
      <c r="L40" s="26">
        <v>0</v>
      </c>
      <c r="M40" s="26">
        <v>100</v>
      </c>
      <c r="N40" s="26">
        <v>0</v>
      </c>
      <c r="O40" s="26">
        <v>0</v>
      </c>
      <c r="P40" s="26">
        <v>1</v>
      </c>
      <c r="Q40" s="26">
        <v>1</v>
      </c>
      <c r="R40" s="26">
        <v>0</v>
      </c>
      <c r="S40" s="26">
        <v>0</v>
      </c>
      <c r="T40" s="26">
        <v>1</v>
      </c>
      <c r="U40" s="26">
        <v>0</v>
      </c>
      <c r="V40" s="26">
        <v>3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1.7</v>
      </c>
      <c r="AH40" s="26">
        <v>1.6</v>
      </c>
      <c r="AI40" s="26">
        <v>1.29</v>
      </c>
      <c r="AJ40" s="26">
        <v>0.092</v>
      </c>
      <c r="AK40" s="26">
        <v>0.18</v>
      </c>
      <c r="AL40" s="26">
        <v>1</v>
      </c>
      <c r="AM40" s="26">
        <v>1</v>
      </c>
      <c r="AN40" s="26">
        <v>0.2</v>
      </c>
      <c r="AO40" s="26">
        <v>1.5</v>
      </c>
      <c r="AP40" s="26">
        <v>1</v>
      </c>
      <c r="AQ40" s="26">
        <v>1</v>
      </c>
      <c r="AR40" s="26">
        <v>1</v>
      </c>
      <c r="AS40" s="26">
        <v>1</v>
      </c>
      <c r="AT40" s="26">
        <v>1</v>
      </c>
      <c r="AU40" s="26">
        <v>100</v>
      </c>
      <c r="AV40" s="26">
        <v>1</v>
      </c>
      <c r="AW40" s="26">
        <v>1</v>
      </c>
      <c r="AX40" s="26">
        <v>1</v>
      </c>
    </row>
    <row r="41" spans="1:50" ht="10.5">
      <c r="A41" s="26" t="str">
        <f>'Форма 4'!A685</f>
        <v>36.</v>
      </c>
      <c r="B41" s="26">
        <v>1</v>
      </c>
      <c r="C41" s="26">
        <v>1</v>
      </c>
      <c r="D41" s="26">
        <v>1</v>
      </c>
      <c r="E41" s="26">
        <v>1</v>
      </c>
      <c r="F41" s="26">
        <v>1</v>
      </c>
      <c r="G41" s="26">
        <v>1</v>
      </c>
      <c r="H41" s="26">
        <v>1</v>
      </c>
      <c r="I41" s="26">
        <v>1</v>
      </c>
      <c r="J41" s="26">
        <v>1</v>
      </c>
      <c r="K41" s="26">
        <v>0</v>
      </c>
      <c r="L41" s="26">
        <v>0</v>
      </c>
      <c r="M41" s="26">
        <v>100</v>
      </c>
      <c r="N41" s="26">
        <v>0</v>
      </c>
      <c r="O41" s="26">
        <v>0</v>
      </c>
      <c r="P41" s="26">
        <v>1</v>
      </c>
      <c r="Q41" s="26">
        <v>1</v>
      </c>
      <c r="R41" s="26">
        <v>0</v>
      </c>
      <c r="S41" s="26">
        <v>0</v>
      </c>
      <c r="T41" s="26">
        <v>1</v>
      </c>
      <c r="U41" s="26">
        <v>0</v>
      </c>
      <c r="V41" s="26">
        <v>3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1.7</v>
      </c>
      <c r="AH41" s="26">
        <v>1.6</v>
      </c>
      <c r="AI41" s="26">
        <v>1.29</v>
      </c>
      <c r="AJ41" s="26">
        <v>0.092</v>
      </c>
      <c r="AK41" s="26">
        <v>0.18</v>
      </c>
      <c r="AL41" s="26">
        <v>1</v>
      </c>
      <c r="AM41" s="26">
        <v>1</v>
      </c>
      <c r="AN41" s="26">
        <v>0.2</v>
      </c>
      <c r="AO41" s="26">
        <v>1.5</v>
      </c>
      <c r="AP41" s="26">
        <v>1</v>
      </c>
      <c r="AQ41" s="26">
        <v>1</v>
      </c>
      <c r="AR41" s="26">
        <v>1</v>
      </c>
      <c r="AS41" s="26">
        <v>1</v>
      </c>
      <c r="AT41" s="26">
        <v>1</v>
      </c>
      <c r="AU41" s="26">
        <v>100</v>
      </c>
      <c r="AV41" s="26">
        <v>1</v>
      </c>
      <c r="AW41" s="26">
        <v>1</v>
      </c>
      <c r="AX41" s="26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1" customWidth="1"/>
    <col min="2" max="16384" width="9.140625" style="30" customWidth="1"/>
  </cols>
  <sheetData>
    <row r="1" spans="2:10" s="27" customFormat="1" ht="10.5">
      <c r="B1" s="27" t="s">
        <v>275</v>
      </c>
      <c r="C1" s="27" t="s">
        <v>276</v>
      </c>
      <c r="D1" s="27" t="s">
        <v>277</v>
      </c>
      <c r="E1" s="27" t="s">
        <v>278</v>
      </c>
      <c r="F1" s="27" t="s">
        <v>279</v>
      </c>
      <c r="G1" s="27" t="s">
        <v>280</v>
      </c>
      <c r="H1" s="27" t="s">
        <v>281</v>
      </c>
      <c r="I1" s="27" t="s">
        <v>282</v>
      </c>
      <c r="J1" s="27" t="s">
        <v>283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2"/>
      <c r="B3" s="62" t="s">
        <v>224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2"/>
      <c r="B4" s="62" t="s">
        <v>225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10" ht="10.5">
      <c r="A6" s="31" t="str">
        <f>'Форма 4'!A28</f>
        <v>1.</v>
      </c>
      <c r="B6" s="30" t="s">
        <v>284</v>
      </c>
      <c r="C6" s="30" t="s">
        <v>284</v>
      </c>
      <c r="D6" s="30" t="s">
        <v>285</v>
      </c>
      <c r="E6" s="30" t="s">
        <v>285</v>
      </c>
      <c r="F6" s="30" t="s">
        <v>286</v>
      </c>
      <c r="G6" s="30" t="s">
        <v>285</v>
      </c>
      <c r="H6" s="30" t="s">
        <v>285</v>
      </c>
      <c r="I6" s="30" t="s">
        <v>287</v>
      </c>
      <c r="J6" s="30" t="s">
        <v>285</v>
      </c>
    </row>
    <row r="7" spans="1:10" ht="10.5">
      <c r="A7" s="31" t="str">
        <f>'Форма 4'!A48</f>
        <v>2.</v>
      </c>
      <c r="B7" s="30" t="s">
        <v>284</v>
      </c>
      <c r="C7" s="30" t="s">
        <v>284</v>
      </c>
      <c r="D7" s="30" t="s">
        <v>285</v>
      </c>
      <c r="E7" s="30" t="s">
        <v>285</v>
      </c>
      <c r="F7" s="30" t="s">
        <v>286</v>
      </c>
      <c r="G7" s="30" t="s">
        <v>285</v>
      </c>
      <c r="H7" s="30" t="s">
        <v>285</v>
      </c>
      <c r="I7" s="30" t="s">
        <v>287</v>
      </c>
      <c r="J7" s="30" t="s">
        <v>285</v>
      </c>
    </row>
    <row r="8" spans="1:10" ht="10.5">
      <c r="A8" s="31" t="str">
        <f>'Форма 4'!A67</f>
        <v>3.</v>
      </c>
      <c r="B8" s="30" t="s">
        <v>284</v>
      </c>
      <c r="C8" s="30" t="s">
        <v>284</v>
      </c>
      <c r="D8" s="30" t="s">
        <v>285</v>
      </c>
      <c r="E8" s="30" t="s">
        <v>285</v>
      </c>
      <c r="F8" s="30" t="s">
        <v>286</v>
      </c>
      <c r="G8" s="30" t="s">
        <v>284</v>
      </c>
      <c r="H8" s="30" t="s">
        <v>285</v>
      </c>
      <c r="I8" s="30" t="s">
        <v>287</v>
      </c>
      <c r="J8" s="30" t="s">
        <v>285</v>
      </c>
    </row>
    <row r="9" spans="1:10" ht="10.5">
      <c r="A9" s="31" t="str">
        <f>'Форма 4'!A85</f>
        <v>4.</v>
      </c>
      <c r="B9" s="30" t="s">
        <v>284</v>
      </c>
      <c r="C9" s="30" t="s">
        <v>284</v>
      </c>
      <c r="D9" s="30" t="s">
        <v>285</v>
      </c>
      <c r="E9" s="30" t="s">
        <v>285</v>
      </c>
      <c r="F9" s="30" t="s">
        <v>288</v>
      </c>
      <c r="G9" s="30" t="s">
        <v>285</v>
      </c>
      <c r="H9" s="30" t="s">
        <v>285</v>
      </c>
      <c r="I9" s="30" t="s">
        <v>286</v>
      </c>
      <c r="J9" s="30" t="s">
        <v>285</v>
      </c>
    </row>
    <row r="10" spans="1:10" ht="10.5">
      <c r="A10" s="31" t="str">
        <f>'Форма 4'!A105</f>
        <v>5.</v>
      </c>
      <c r="B10" s="30" t="s">
        <v>284</v>
      </c>
      <c r="C10" s="30" t="s">
        <v>284</v>
      </c>
      <c r="D10" s="30" t="s">
        <v>285</v>
      </c>
      <c r="E10" s="30" t="s">
        <v>285</v>
      </c>
      <c r="F10" s="30" t="s">
        <v>288</v>
      </c>
      <c r="G10" s="30" t="s">
        <v>284</v>
      </c>
      <c r="H10" s="30" t="s">
        <v>285</v>
      </c>
      <c r="I10" s="30" t="s">
        <v>286</v>
      </c>
      <c r="J10" s="30" t="s">
        <v>285</v>
      </c>
    </row>
    <row r="11" spans="1:10" ht="10.5">
      <c r="A11" s="31" t="str">
        <f>'Форма 4'!A124</f>
        <v>6.</v>
      </c>
      <c r="B11" s="30" t="s">
        <v>284</v>
      </c>
      <c r="C11" s="30" t="s">
        <v>284</v>
      </c>
      <c r="D11" s="30" t="s">
        <v>285</v>
      </c>
      <c r="E11" s="30" t="s">
        <v>285</v>
      </c>
      <c r="F11" s="30" t="s">
        <v>288</v>
      </c>
      <c r="G11" s="30" t="s">
        <v>285</v>
      </c>
      <c r="H11" s="30" t="s">
        <v>285</v>
      </c>
      <c r="I11" s="30" t="s">
        <v>286</v>
      </c>
      <c r="J11" s="30" t="s">
        <v>285</v>
      </c>
    </row>
    <row r="12" spans="1:10" ht="10.5">
      <c r="A12" s="31" t="str">
        <f>'Форма 4'!A144</f>
        <v>7.</v>
      </c>
      <c r="B12" s="30" t="s">
        <v>284</v>
      </c>
      <c r="C12" s="30" t="s">
        <v>284</v>
      </c>
      <c r="D12" s="30" t="s">
        <v>285</v>
      </c>
      <c r="E12" s="30" t="s">
        <v>285</v>
      </c>
      <c r="F12" s="30" t="s">
        <v>288</v>
      </c>
      <c r="G12" s="30" t="s">
        <v>284</v>
      </c>
      <c r="H12" s="30" t="s">
        <v>285</v>
      </c>
      <c r="I12" s="30" t="s">
        <v>286</v>
      </c>
      <c r="J12" s="30" t="s">
        <v>285</v>
      </c>
    </row>
    <row r="13" spans="1:10" ht="10.5">
      <c r="A13" s="31" t="str">
        <f>'Форма 4'!A163</f>
        <v>8.</v>
      </c>
      <c r="B13" s="30" t="s">
        <v>284</v>
      </c>
      <c r="C13" s="30" t="s">
        <v>284</v>
      </c>
      <c r="D13" s="30" t="s">
        <v>285</v>
      </c>
      <c r="E13" s="30" t="s">
        <v>285</v>
      </c>
      <c r="F13" s="30" t="s">
        <v>288</v>
      </c>
      <c r="G13" s="30" t="s">
        <v>285</v>
      </c>
      <c r="H13" s="30" t="s">
        <v>285</v>
      </c>
      <c r="I13" s="30" t="s">
        <v>286</v>
      </c>
      <c r="J13" s="30" t="s">
        <v>285</v>
      </c>
    </row>
    <row r="14" spans="1:10" ht="10.5">
      <c r="A14" s="31" t="str">
        <f>'Форма 4'!A182</f>
        <v>9.</v>
      </c>
      <c r="B14" s="30" t="s">
        <v>284</v>
      </c>
      <c r="C14" s="30" t="s">
        <v>284</v>
      </c>
      <c r="D14" s="30" t="s">
        <v>285</v>
      </c>
      <c r="E14" s="30" t="s">
        <v>285</v>
      </c>
      <c r="F14" s="30" t="s">
        <v>286</v>
      </c>
      <c r="G14" s="30" t="s">
        <v>285</v>
      </c>
      <c r="H14" s="30" t="s">
        <v>285</v>
      </c>
      <c r="I14" s="30" t="s">
        <v>287</v>
      </c>
      <c r="J14" s="30" t="s">
        <v>285</v>
      </c>
    </row>
    <row r="15" spans="1:10" ht="10.5">
      <c r="A15" s="31" t="str">
        <f>'Форма 4'!A200</f>
        <v>10.</v>
      </c>
      <c r="B15" s="30" t="s">
        <v>284</v>
      </c>
      <c r="C15" s="30" t="s">
        <v>284</v>
      </c>
      <c r="D15" s="30" t="s">
        <v>285</v>
      </c>
      <c r="E15" s="30" t="s">
        <v>285</v>
      </c>
      <c r="F15" s="30" t="s">
        <v>286</v>
      </c>
      <c r="G15" s="30" t="s">
        <v>285</v>
      </c>
      <c r="H15" s="30" t="s">
        <v>285</v>
      </c>
      <c r="I15" s="30" t="s">
        <v>287</v>
      </c>
      <c r="J15" s="30" t="s">
        <v>285</v>
      </c>
    </row>
    <row r="16" spans="1:10" ht="10.5">
      <c r="A16" s="31" t="str">
        <f>'Форма 4'!A219</f>
        <v>11.</v>
      </c>
      <c r="B16" s="30" t="s">
        <v>284</v>
      </c>
      <c r="C16" s="30" t="s">
        <v>284</v>
      </c>
      <c r="D16" s="30" t="s">
        <v>285</v>
      </c>
      <c r="E16" s="30" t="s">
        <v>285</v>
      </c>
      <c r="F16" s="30" t="s">
        <v>286</v>
      </c>
      <c r="G16" s="30" t="s">
        <v>285</v>
      </c>
      <c r="H16" s="30" t="s">
        <v>285</v>
      </c>
      <c r="I16" s="30" t="s">
        <v>287</v>
      </c>
      <c r="J16" s="30" t="s">
        <v>285</v>
      </c>
    </row>
    <row r="17" spans="1:10" ht="10.5">
      <c r="A17" s="31" t="str">
        <f>'Форма 4'!A238</f>
        <v>12.</v>
      </c>
      <c r="B17" s="30" t="s">
        <v>284</v>
      </c>
      <c r="C17" s="30" t="s">
        <v>284</v>
      </c>
      <c r="D17" s="30" t="s">
        <v>285</v>
      </c>
      <c r="E17" s="30" t="s">
        <v>285</v>
      </c>
      <c r="F17" s="30" t="s">
        <v>286</v>
      </c>
      <c r="G17" s="30" t="s">
        <v>285</v>
      </c>
      <c r="H17" s="30" t="s">
        <v>285</v>
      </c>
      <c r="I17" s="30" t="s">
        <v>287</v>
      </c>
      <c r="J17" s="30" t="s">
        <v>285</v>
      </c>
    </row>
    <row r="18" spans="1:10" ht="10.5">
      <c r="A18" s="31" t="str">
        <f>'Форма 4'!A256</f>
        <v>13.</v>
      </c>
      <c r="B18" s="30" t="s">
        <v>284</v>
      </c>
      <c r="C18" s="30" t="s">
        <v>284</v>
      </c>
      <c r="D18" s="30" t="s">
        <v>285</v>
      </c>
      <c r="E18" s="30" t="s">
        <v>285</v>
      </c>
      <c r="F18" s="30" t="s">
        <v>286</v>
      </c>
      <c r="G18" s="30" t="s">
        <v>285</v>
      </c>
      <c r="H18" s="30" t="s">
        <v>285</v>
      </c>
      <c r="I18" s="30" t="s">
        <v>287</v>
      </c>
      <c r="J18" s="30" t="s">
        <v>285</v>
      </c>
    </row>
    <row r="19" spans="1:10" ht="10.5">
      <c r="A19" s="31" t="str">
        <f>'Форма 4'!A275</f>
        <v>14.</v>
      </c>
      <c r="B19" s="30" t="s">
        <v>284</v>
      </c>
      <c r="C19" s="30" t="s">
        <v>284</v>
      </c>
      <c r="D19" s="30" t="s">
        <v>285</v>
      </c>
      <c r="E19" s="30" t="s">
        <v>285</v>
      </c>
      <c r="F19" s="30" t="s">
        <v>286</v>
      </c>
      <c r="G19" s="30" t="s">
        <v>285</v>
      </c>
      <c r="H19" s="30" t="s">
        <v>285</v>
      </c>
      <c r="I19" s="30" t="s">
        <v>287</v>
      </c>
      <c r="J19" s="30" t="s">
        <v>285</v>
      </c>
    </row>
    <row r="20" spans="1:10" ht="10.5">
      <c r="A20" s="31" t="str">
        <f>'Форма 4'!A293</f>
        <v>15.</v>
      </c>
      <c r="B20" s="30" t="s">
        <v>284</v>
      </c>
      <c r="C20" s="30" t="s">
        <v>284</v>
      </c>
      <c r="D20" s="30" t="s">
        <v>285</v>
      </c>
      <c r="E20" s="30" t="s">
        <v>285</v>
      </c>
      <c r="F20" s="30" t="s">
        <v>286</v>
      </c>
      <c r="G20" s="30" t="s">
        <v>285</v>
      </c>
      <c r="H20" s="30" t="s">
        <v>285</v>
      </c>
      <c r="I20" s="30" t="s">
        <v>287</v>
      </c>
      <c r="J20" s="30" t="s">
        <v>285</v>
      </c>
    </row>
    <row r="21" spans="1:10" ht="10.5">
      <c r="A21" s="31" t="str">
        <f>'Форма 4'!A312</f>
        <v>16.</v>
      </c>
      <c r="B21" s="30" t="s">
        <v>284</v>
      </c>
      <c r="C21" s="30" t="s">
        <v>284</v>
      </c>
      <c r="D21" s="30" t="s">
        <v>285</v>
      </c>
      <c r="E21" s="30" t="s">
        <v>285</v>
      </c>
      <c r="F21" s="30" t="s">
        <v>286</v>
      </c>
      <c r="G21" s="30" t="s">
        <v>285</v>
      </c>
      <c r="H21" s="30" t="s">
        <v>285</v>
      </c>
      <c r="I21" s="30" t="s">
        <v>287</v>
      </c>
      <c r="J21" s="30" t="s">
        <v>285</v>
      </c>
    </row>
    <row r="22" spans="1:10" ht="10.5">
      <c r="A22" s="31" t="str">
        <f>'Форма 4'!A330</f>
        <v>17.</v>
      </c>
      <c r="B22" s="30" t="s">
        <v>284</v>
      </c>
      <c r="C22" s="30" t="s">
        <v>284</v>
      </c>
      <c r="D22" s="30" t="s">
        <v>285</v>
      </c>
      <c r="E22" s="30" t="s">
        <v>285</v>
      </c>
      <c r="F22" s="30" t="s">
        <v>286</v>
      </c>
      <c r="G22" s="30" t="s">
        <v>285</v>
      </c>
      <c r="H22" s="30" t="s">
        <v>285</v>
      </c>
      <c r="I22" s="30" t="s">
        <v>287</v>
      </c>
      <c r="J22" s="30" t="s">
        <v>285</v>
      </c>
    </row>
    <row r="23" spans="1:10" ht="10.5">
      <c r="A23" s="31" t="str">
        <f>'Форма 4'!A349</f>
        <v>18.</v>
      </c>
      <c r="B23" s="30" t="s">
        <v>284</v>
      </c>
      <c r="C23" s="30" t="s">
        <v>284</v>
      </c>
      <c r="D23" s="30" t="s">
        <v>285</v>
      </c>
      <c r="E23" s="30" t="s">
        <v>285</v>
      </c>
      <c r="F23" s="30" t="s">
        <v>286</v>
      </c>
      <c r="G23" s="30" t="s">
        <v>285</v>
      </c>
      <c r="H23" s="30" t="s">
        <v>285</v>
      </c>
      <c r="I23" s="30" t="s">
        <v>287</v>
      </c>
      <c r="J23" s="30" t="s">
        <v>285</v>
      </c>
    </row>
    <row r="24" spans="1:10" ht="10.5">
      <c r="A24" s="31" t="str">
        <f>'Форма 4'!A368</f>
        <v>19.</v>
      </c>
      <c r="B24" s="30" t="s">
        <v>284</v>
      </c>
      <c r="C24" s="30" t="s">
        <v>284</v>
      </c>
      <c r="D24" s="30" t="s">
        <v>285</v>
      </c>
      <c r="E24" s="30" t="s">
        <v>285</v>
      </c>
      <c r="F24" s="30" t="s">
        <v>286</v>
      </c>
      <c r="G24" s="30" t="s">
        <v>285</v>
      </c>
      <c r="H24" s="30" t="s">
        <v>285</v>
      </c>
      <c r="I24" s="30" t="s">
        <v>287</v>
      </c>
      <c r="J24" s="30" t="s">
        <v>285</v>
      </c>
    </row>
    <row r="25" spans="1:10" ht="10.5">
      <c r="A25" s="31" t="str">
        <f>'Форма 4'!A387</f>
        <v>20.</v>
      </c>
      <c r="B25" s="30" t="s">
        <v>284</v>
      </c>
      <c r="C25" s="30" t="s">
        <v>284</v>
      </c>
      <c r="D25" s="30" t="s">
        <v>285</v>
      </c>
      <c r="E25" s="30" t="s">
        <v>285</v>
      </c>
      <c r="F25" s="30" t="s">
        <v>286</v>
      </c>
      <c r="G25" s="30" t="s">
        <v>285</v>
      </c>
      <c r="H25" s="30" t="s">
        <v>285</v>
      </c>
      <c r="I25" s="30" t="s">
        <v>287</v>
      </c>
      <c r="J25" s="30" t="s">
        <v>285</v>
      </c>
    </row>
    <row r="26" spans="1:10" ht="10.5">
      <c r="A26" s="31" t="str">
        <f>'Форма 4'!A406</f>
        <v>21.</v>
      </c>
      <c r="B26" s="30" t="s">
        <v>284</v>
      </c>
      <c r="C26" s="30" t="s">
        <v>284</v>
      </c>
      <c r="D26" s="30" t="s">
        <v>285</v>
      </c>
      <c r="E26" s="30" t="s">
        <v>285</v>
      </c>
      <c r="F26" s="30" t="s">
        <v>286</v>
      </c>
      <c r="G26" s="30" t="s">
        <v>285</v>
      </c>
      <c r="H26" s="30" t="s">
        <v>285</v>
      </c>
      <c r="I26" s="30" t="s">
        <v>287</v>
      </c>
      <c r="J26" s="30" t="s">
        <v>285</v>
      </c>
    </row>
    <row r="27" spans="1:10" ht="10.5">
      <c r="A27" s="31" t="str">
        <f>'Форма 4'!A424</f>
        <v>22.</v>
      </c>
      <c r="B27" s="30" t="s">
        <v>284</v>
      </c>
      <c r="C27" s="30" t="s">
        <v>284</v>
      </c>
      <c r="D27" s="30" t="s">
        <v>285</v>
      </c>
      <c r="E27" s="30" t="s">
        <v>285</v>
      </c>
      <c r="F27" s="30" t="s">
        <v>286</v>
      </c>
      <c r="G27" s="30" t="s">
        <v>285</v>
      </c>
      <c r="H27" s="30" t="s">
        <v>285</v>
      </c>
      <c r="I27" s="30" t="s">
        <v>287</v>
      </c>
      <c r="J27" s="30" t="s">
        <v>285</v>
      </c>
    </row>
    <row r="28" spans="1:10" ht="10.5">
      <c r="A28" s="31" t="str">
        <f>'Форма 4'!A443</f>
        <v>23.</v>
      </c>
      <c r="B28" s="30" t="s">
        <v>284</v>
      </c>
      <c r="C28" s="30" t="s">
        <v>284</v>
      </c>
      <c r="D28" s="30" t="s">
        <v>285</v>
      </c>
      <c r="E28" s="30" t="s">
        <v>285</v>
      </c>
      <c r="F28" s="30" t="s">
        <v>286</v>
      </c>
      <c r="G28" s="30" t="s">
        <v>285</v>
      </c>
      <c r="H28" s="30" t="s">
        <v>285</v>
      </c>
      <c r="I28" s="30" t="s">
        <v>287</v>
      </c>
      <c r="J28" s="30" t="s">
        <v>285</v>
      </c>
    </row>
    <row r="29" spans="1:10" ht="10.5">
      <c r="A29" s="31" t="str">
        <f>'Форма 4'!A462</f>
        <v>24.</v>
      </c>
      <c r="B29" s="30" t="s">
        <v>284</v>
      </c>
      <c r="C29" s="30" t="s">
        <v>284</v>
      </c>
      <c r="D29" s="30" t="s">
        <v>285</v>
      </c>
      <c r="E29" s="30" t="s">
        <v>285</v>
      </c>
      <c r="F29" s="30" t="s">
        <v>286</v>
      </c>
      <c r="G29" s="30" t="s">
        <v>285</v>
      </c>
      <c r="H29" s="30" t="s">
        <v>285</v>
      </c>
      <c r="I29" s="30" t="s">
        <v>287</v>
      </c>
      <c r="J29" s="30" t="s">
        <v>285</v>
      </c>
    </row>
    <row r="30" spans="1:10" ht="10.5">
      <c r="A30" s="31" t="str">
        <f>'Форма 4'!A481</f>
        <v>25.</v>
      </c>
      <c r="B30" s="30" t="s">
        <v>284</v>
      </c>
      <c r="C30" s="30" t="s">
        <v>284</v>
      </c>
      <c r="D30" s="30" t="s">
        <v>285</v>
      </c>
      <c r="E30" s="30" t="s">
        <v>285</v>
      </c>
      <c r="F30" s="30" t="s">
        <v>286</v>
      </c>
      <c r="G30" s="30" t="s">
        <v>284</v>
      </c>
      <c r="H30" s="30" t="s">
        <v>285</v>
      </c>
      <c r="I30" s="30" t="s">
        <v>287</v>
      </c>
      <c r="J30" s="30" t="s">
        <v>285</v>
      </c>
    </row>
    <row r="31" spans="1:10" ht="10.5">
      <c r="A31" s="31" t="str">
        <f>'Форма 4'!A499</f>
        <v>26.</v>
      </c>
      <c r="B31" s="30" t="s">
        <v>284</v>
      </c>
      <c r="C31" s="30" t="s">
        <v>284</v>
      </c>
      <c r="D31" s="30" t="s">
        <v>285</v>
      </c>
      <c r="E31" s="30" t="s">
        <v>285</v>
      </c>
      <c r="F31" s="30" t="s">
        <v>286</v>
      </c>
      <c r="G31" s="30" t="s">
        <v>284</v>
      </c>
      <c r="H31" s="30" t="s">
        <v>285</v>
      </c>
      <c r="I31" s="30" t="s">
        <v>287</v>
      </c>
      <c r="J31" s="30" t="s">
        <v>285</v>
      </c>
    </row>
    <row r="32" spans="1:10" ht="10.5">
      <c r="A32" s="31" t="str">
        <f>'Форма 4'!A517</f>
        <v>27.</v>
      </c>
      <c r="B32" s="30" t="s">
        <v>284</v>
      </c>
      <c r="C32" s="30" t="s">
        <v>284</v>
      </c>
      <c r="D32" s="30" t="s">
        <v>285</v>
      </c>
      <c r="E32" s="30" t="s">
        <v>285</v>
      </c>
      <c r="F32" s="30" t="s">
        <v>286</v>
      </c>
      <c r="G32" s="30" t="s">
        <v>285</v>
      </c>
      <c r="H32" s="30" t="s">
        <v>285</v>
      </c>
      <c r="I32" s="30" t="s">
        <v>287</v>
      </c>
      <c r="J32" s="30" t="s">
        <v>285</v>
      </c>
    </row>
    <row r="33" spans="1:10" ht="10.5">
      <c r="A33" s="31" t="str">
        <f>'Форма 4'!A536</f>
        <v>28.</v>
      </c>
      <c r="B33" s="30" t="s">
        <v>284</v>
      </c>
      <c r="C33" s="30" t="s">
        <v>284</v>
      </c>
      <c r="D33" s="30" t="s">
        <v>285</v>
      </c>
      <c r="E33" s="30" t="s">
        <v>285</v>
      </c>
      <c r="F33" s="30" t="s">
        <v>286</v>
      </c>
      <c r="G33" s="30" t="s">
        <v>285</v>
      </c>
      <c r="H33" s="30" t="s">
        <v>285</v>
      </c>
      <c r="I33" s="30" t="s">
        <v>287</v>
      </c>
      <c r="J33" s="30" t="s">
        <v>285</v>
      </c>
    </row>
    <row r="34" spans="1:10" ht="10.5">
      <c r="A34" s="31" t="str">
        <f>'Форма 4'!A555</f>
        <v>29.</v>
      </c>
      <c r="B34" s="30" t="s">
        <v>284</v>
      </c>
      <c r="C34" s="30" t="s">
        <v>284</v>
      </c>
      <c r="D34" s="30" t="s">
        <v>285</v>
      </c>
      <c r="E34" s="30" t="s">
        <v>285</v>
      </c>
      <c r="F34" s="30" t="s">
        <v>286</v>
      </c>
      <c r="G34" s="30" t="s">
        <v>285</v>
      </c>
      <c r="H34" s="30" t="s">
        <v>285</v>
      </c>
      <c r="I34" s="30" t="s">
        <v>287</v>
      </c>
      <c r="J34" s="30" t="s">
        <v>285</v>
      </c>
    </row>
    <row r="35" spans="1:10" ht="10.5">
      <c r="A35" s="31" t="str">
        <f>'Форма 4'!A574</f>
        <v>30.</v>
      </c>
      <c r="B35" s="30" t="s">
        <v>284</v>
      </c>
      <c r="C35" s="30" t="s">
        <v>284</v>
      </c>
      <c r="D35" s="30" t="s">
        <v>285</v>
      </c>
      <c r="E35" s="30" t="s">
        <v>285</v>
      </c>
      <c r="F35" s="30" t="s">
        <v>286</v>
      </c>
      <c r="G35" s="30" t="s">
        <v>285</v>
      </c>
      <c r="H35" s="30" t="s">
        <v>285</v>
      </c>
      <c r="I35" s="30" t="s">
        <v>287</v>
      </c>
      <c r="J35" s="30" t="s">
        <v>285</v>
      </c>
    </row>
    <row r="36" spans="1:10" ht="10.5">
      <c r="A36" s="31" t="str">
        <f>'Форма 4'!A593</f>
        <v>31.</v>
      </c>
      <c r="B36" s="30" t="s">
        <v>284</v>
      </c>
      <c r="C36" s="30" t="s">
        <v>284</v>
      </c>
      <c r="D36" s="30" t="s">
        <v>285</v>
      </c>
      <c r="E36" s="30" t="s">
        <v>285</v>
      </c>
      <c r="F36" s="30" t="s">
        <v>286</v>
      </c>
      <c r="G36" s="30" t="s">
        <v>285</v>
      </c>
      <c r="H36" s="30" t="s">
        <v>285</v>
      </c>
      <c r="I36" s="30" t="s">
        <v>287</v>
      </c>
      <c r="J36" s="30" t="s">
        <v>285</v>
      </c>
    </row>
    <row r="37" spans="1:10" ht="10.5">
      <c r="A37" s="31" t="str">
        <f>'Форма 4'!A611</f>
        <v>32.</v>
      </c>
      <c r="B37" s="30" t="s">
        <v>284</v>
      </c>
      <c r="C37" s="30" t="s">
        <v>284</v>
      </c>
      <c r="D37" s="30" t="s">
        <v>285</v>
      </c>
      <c r="E37" s="30" t="s">
        <v>285</v>
      </c>
      <c r="F37" s="30" t="s">
        <v>286</v>
      </c>
      <c r="G37" s="30" t="s">
        <v>284</v>
      </c>
      <c r="H37" s="30" t="s">
        <v>285</v>
      </c>
      <c r="I37" s="30" t="s">
        <v>287</v>
      </c>
      <c r="J37" s="30" t="s">
        <v>285</v>
      </c>
    </row>
    <row r="38" spans="1:10" ht="10.5">
      <c r="A38" s="31" t="str">
        <f>'Форма 4'!A629</f>
        <v>33.</v>
      </c>
      <c r="B38" s="30" t="s">
        <v>284</v>
      </c>
      <c r="C38" s="30" t="s">
        <v>284</v>
      </c>
      <c r="D38" s="30" t="s">
        <v>285</v>
      </c>
      <c r="E38" s="30" t="s">
        <v>285</v>
      </c>
      <c r="F38" s="30" t="s">
        <v>286</v>
      </c>
      <c r="G38" s="30" t="s">
        <v>285</v>
      </c>
      <c r="H38" s="30" t="s">
        <v>285</v>
      </c>
      <c r="I38" s="30" t="s">
        <v>287</v>
      </c>
      <c r="J38" s="30" t="s">
        <v>285</v>
      </c>
    </row>
    <row r="39" spans="1:10" ht="10.5">
      <c r="A39" s="31" t="str">
        <f>'Форма 4'!A648</f>
        <v>34.</v>
      </c>
      <c r="B39" s="30" t="s">
        <v>284</v>
      </c>
      <c r="C39" s="30" t="s">
        <v>284</v>
      </c>
      <c r="D39" s="30" t="s">
        <v>285</v>
      </c>
      <c r="E39" s="30" t="s">
        <v>285</v>
      </c>
      <c r="F39" s="30" t="s">
        <v>286</v>
      </c>
      <c r="G39" s="30" t="s">
        <v>285</v>
      </c>
      <c r="H39" s="30" t="s">
        <v>285</v>
      </c>
      <c r="I39" s="30" t="s">
        <v>287</v>
      </c>
      <c r="J39" s="30" t="s">
        <v>285</v>
      </c>
    </row>
    <row r="40" spans="1:10" ht="10.5">
      <c r="A40" s="31" t="str">
        <f>'Форма 4'!A667</f>
        <v>35.</v>
      </c>
      <c r="B40" s="30" t="s">
        <v>284</v>
      </c>
      <c r="C40" s="30" t="s">
        <v>284</v>
      </c>
      <c r="D40" s="30" t="s">
        <v>285</v>
      </c>
      <c r="E40" s="30" t="s">
        <v>285</v>
      </c>
      <c r="F40" s="30" t="s">
        <v>288</v>
      </c>
      <c r="G40" s="30" t="s">
        <v>285</v>
      </c>
      <c r="H40" s="30" t="s">
        <v>285</v>
      </c>
      <c r="I40" s="30" t="s">
        <v>286</v>
      </c>
      <c r="J40" s="30" t="s">
        <v>285</v>
      </c>
    </row>
    <row r="41" spans="1:10" ht="10.5">
      <c r="A41" s="31" t="str">
        <f>'Форма 4'!A685</f>
        <v>36.</v>
      </c>
      <c r="B41" s="30" t="s">
        <v>284</v>
      </c>
      <c r="C41" s="30" t="s">
        <v>284</v>
      </c>
      <c r="D41" s="30" t="s">
        <v>285</v>
      </c>
      <c r="E41" s="30" t="s">
        <v>285</v>
      </c>
      <c r="F41" s="30" t="s">
        <v>288</v>
      </c>
      <c r="G41" s="30" t="s">
        <v>284</v>
      </c>
      <c r="H41" s="30" t="s">
        <v>285</v>
      </c>
      <c r="I41" s="30" t="s">
        <v>286</v>
      </c>
      <c r="J41" s="30" t="s">
        <v>285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6" customWidth="1"/>
    <col min="2" max="2" width="44.421875" style="7" customWidth="1"/>
    <col min="3" max="3" width="3.421875" style="30" customWidth="1"/>
    <col min="4" max="4" width="6.00390625" style="33" customWidth="1"/>
    <col min="5" max="5" width="6.00390625" style="7" customWidth="1"/>
    <col min="6" max="9" width="12.7109375" style="33" customWidth="1"/>
    <col min="10" max="11" width="18.7109375" style="33" customWidth="1"/>
    <col min="12" max="12" width="12.7109375" style="33" customWidth="1"/>
    <col min="13" max="13" width="9.140625" style="33" customWidth="1"/>
    <col min="14" max="14" width="3.421875" style="30" hidden="1" customWidth="1"/>
    <col min="15" max="16384" width="9.140625" style="33" customWidth="1"/>
  </cols>
  <sheetData>
    <row r="2" spans="1:14" ht="10.5">
      <c r="A2" s="37"/>
      <c r="B2" s="63"/>
      <c r="C2" s="63"/>
      <c r="D2" s="64"/>
      <c r="E2" s="63"/>
      <c r="F2" s="64"/>
      <c r="G2" s="64"/>
      <c r="H2" s="64"/>
      <c r="I2" s="64"/>
      <c r="J2" s="64"/>
      <c r="N2" s="33"/>
    </row>
    <row r="3" spans="1:14" ht="10.5">
      <c r="A3" s="28"/>
      <c r="B3" s="59" t="s">
        <v>224</v>
      </c>
      <c r="C3" s="59"/>
      <c r="D3" s="59"/>
      <c r="E3" s="59"/>
      <c r="F3" s="59"/>
      <c r="G3" s="59"/>
      <c r="H3" s="59"/>
      <c r="I3" s="59"/>
      <c r="J3" s="59"/>
      <c r="N3" s="33"/>
    </row>
    <row r="4" spans="1:14" ht="10.5">
      <c r="A4" s="28"/>
      <c r="B4" s="59" t="s">
        <v>225</v>
      </c>
      <c r="C4" s="59"/>
      <c r="D4" s="59"/>
      <c r="E4" s="59"/>
      <c r="F4" s="59"/>
      <c r="G4" s="59"/>
      <c r="H4" s="59"/>
      <c r="I4" s="59"/>
      <c r="J4" s="59"/>
      <c r="N4" s="33"/>
    </row>
    <row r="5" spans="1:14" ht="10.5">
      <c r="A5" s="37"/>
      <c r="B5" s="63"/>
      <c r="C5" s="63"/>
      <c r="D5" s="64"/>
      <c r="E5" s="63"/>
      <c r="F5" s="64"/>
      <c r="G5" s="64"/>
      <c r="H5" s="64"/>
      <c r="I5" s="64"/>
      <c r="J5" s="64"/>
      <c r="N5" s="33"/>
    </row>
    <row r="6" spans="1:13" s="27" customFormat="1" ht="10.5">
      <c r="A6" s="8"/>
      <c r="B6" s="27" t="s">
        <v>289</v>
      </c>
      <c r="C6" s="27" t="s">
        <v>290</v>
      </c>
      <c r="D6" s="34" t="s">
        <v>291</v>
      </c>
      <c r="E6" s="27" t="s">
        <v>292</v>
      </c>
      <c r="F6" s="27" t="s">
        <v>293</v>
      </c>
      <c r="G6" s="27" t="s">
        <v>294</v>
      </c>
      <c r="H6" s="27" t="s">
        <v>295</v>
      </c>
      <c r="I6" s="27" t="s">
        <v>296</v>
      </c>
      <c r="J6" s="27" t="s">
        <v>297</v>
      </c>
      <c r="K6" s="27" t="s">
        <v>298</v>
      </c>
      <c r="L6" s="27" t="s">
        <v>299</v>
      </c>
      <c r="M6" s="27" t="s">
        <v>300</v>
      </c>
    </row>
    <row r="7" spans="1:14" ht="10.5">
      <c r="A7" s="26">
        <v>1</v>
      </c>
      <c r="B7" s="7" t="s">
        <v>134</v>
      </c>
      <c r="C7" s="30" t="s">
        <v>301</v>
      </c>
      <c r="D7" s="33">
        <v>0</v>
      </c>
      <c r="E7" s="33"/>
      <c r="F7" s="25">
        <f>ROUND(SUM('Базовые цены с учетом расхода'!B6:B41),2)</f>
        <v>51917.41</v>
      </c>
      <c r="G7" s="25">
        <f>ROUND(SUM('Базовые цены с учетом расхода'!C6:C41),2)</f>
        <v>3037.12</v>
      </c>
      <c r="H7" s="25">
        <f>ROUND(SUM('Базовые цены с учетом расхода'!D6:D41),2)</f>
        <v>855.49</v>
      </c>
      <c r="I7" s="25">
        <f>ROUND(SUM('Базовые цены с учетом расхода'!E6:E41),2)</f>
        <v>19.59</v>
      </c>
      <c r="J7" s="29">
        <f>ROUND(SUM('Базовые цены с учетом расхода'!I6:I41),8)</f>
        <v>257.2806894</v>
      </c>
      <c r="K7" s="29">
        <f>ROUND(SUM('Базовые цены с учетом расхода'!K6:K41),8)</f>
        <v>1.184125</v>
      </c>
      <c r="L7" s="25">
        <f>ROUND(SUM('Базовые цены с учетом расхода'!F6:F41),2)</f>
        <v>48024.8</v>
      </c>
      <c r="N7" s="30" t="s">
        <v>284</v>
      </c>
    </row>
    <row r="8" spans="1:14" ht="10.5">
      <c r="A8" s="26">
        <v>2</v>
      </c>
      <c r="B8" s="7" t="s">
        <v>135</v>
      </c>
      <c r="C8" s="30" t="s">
        <v>302</v>
      </c>
      <c r="D8" s="33">
        <v>0</v>
      </c>
      <c r="F8" s="25">
        <f>ROUND(SUMIF(Определители!I6:I41,"= ",'Базовые цены с учетом расхода'!B6:B41),2)</f>
        <v>0</v>
      </c>
      <c r="G8" s="25">
        <f>ROUND(SUMIF(Определители!I6:I41,"= ",'Базовые цены с учетом расхода'!C6:C41),2)</f>
        <v>0</v>
      </c>
      <c r="H8" s="25">
        <f>ROUND(SUMIF(Определители!I6:I41,"= ",'Базовые цены с учетом расхода'!D6:D41),2)</f>
        <v>0</v>
      </c>
      <c r="I8" s="25">
        <f>ROUND(SUMIF(Определители!I6:I41,"= ",'Базовые цены с учетом расхода'!E6:E41),2)</f>
        <v>0</v>
      </c>
      <c r="J8" s="29">
        <f>ROUND(SUMIF(Определители!I6:I41,"= ",'Базовые цены с учетом расхода'!I6:I41),8)</f>
        <v>0</v>
      </c>
      <c r="K8" s="29">
        <f>ROUND(SUMIF(Определители!I6:I41,"= ",'Базовые цены с учетом расхода'!K6:K41),8)</f>
        <v>0</v>
      </c>
      <c r="L8" s="25">
        <f>ROUND(SUMIF(Определители!I6:I41,"= ",'Базовые цены с учетом расхода'!F6:F41),2)</f>
        <v>0</v>
      </c>
      <c r="N8" s="30" t="s">
        <v>286</v>
      </c>
    </row>
    <row r="9" spans="1:14" ht="10.5">
      <c r="A9" s="26">
        <v>3</v>
      </c>
      <c r="B9" s="7" t="s">
        <v>136</v>
      </c>
      <c r="C9" s="30" t="s">
        <v>302</v>
      </c>
      <c r="D9" s="33">
        <v>0</v>
      </c>
      <c r="F9" s="25">
        <f>ROUND(СУММПРОИЗВЕСЛИ(0.01,Определители!I6:I41," ",'Базовые цены с учетом расхода'!B6:B41,Начисления!X6:X41,0),2)</f>
        <v>0</v>
      </c>
      <c r="G9" s="25"/>
      <c r="H9" s="25"/>
      <c r="I9" s="25"/>
      <c r="J9" s="29"/>
      <c r="K9" s="29"/>
      <c r="L9" s="25"/>
      <c r="N9" s="30" t="s">
        <v>303</v>
      </c>
    </row>
    <row r="10" spans="1:14" ht="10.5">
      <c r="A10" s="26">
        <v>4</v>
      </c>
      <c r="B10" s="7" t="s">
        <v>137</v>
      </c>
      <c r="C10" s="30" t="s">
        <v>302</v>
      </c>
      <c r="D10" s="33">
        <v>0</v>
      </c>
      <c r="F10" s="25">
        <f>ROUND(СУММПРОИЗВЕСЛИ(0.01,Определители!I6:I41," ",'Базовые цены с учетом расхода'!B6:B41,Начисления!Y6:Y41,0),2)</f>
        <v>0</v>
      </c>
      <c r="G10" s="25"/>
      <c r="H10" s="25"/>
      <c r="I10" s="25"/>
      <c r="J10" s="29"/>
      <c r="K10" s="29"/>
      <c r="L10" s="25"/>
      <c r="N10" s="30" t="s">
        <v>287</v>
      </c>
    </row>
    <row r="11" spans="1:14" ht="10.5">
      <c r="A11" s="26">
        <v>5</v>
      </c>
      <c r="B11" s="7" t="s">
        <v>138</v>
      </c>
      <c r="C11" s="30" t="s">
        <v>302</v>
      </c>
      <c r="D11" s="33">
        <v>0</v>
      </c>
      <c r="F11" s="25">
        <f>ROUND(ТРАНСПРАСХОД(Определители!B6:B41,Определители!H6:H41,Определители!I6:I41,'Базовые цены с учетом расхода'!B6:B41,Начисления!Z6:Z41,Начисления!AA6:AA41),2)</f>
        <v>0</v>
      </c>
      <c r="G11" s="25"/>
      <c r="H11" s="25"/>
      <c r="I11" s="25"/>
      <c r="J11" s="29"/>
      <c r="K11" s="29"/>
      <c r="L11" s="25"/>
      <c r="N11" s="30" t="s">
        <v>304</v>
      </c>
    </row>
    <row r="12" spans="1:14" ht="10.5">
      <c r="A12" s="26">
        <v>6</v>
      </c>
      <c r="B12" s="7" t="s">
        <v>139</v>
      </c>
      <c r="C12" s="30" t="s">
        <v>302</v>
      </c>
      <c r="D12" s="33">
        <v>0</v>
      </c>
      <c r="F12" s="25">
        <f>ROUND(СУММПРОИЗВЕСЛИ(0.01,Определители!I6:I41," ",'Базовые цены с учетом расхода'!B6:B41,Начисления!AC6:AC41,0),2)</f>
        <v>0</v>
      </c>
      <c r="G12" s="25"/>
      <c r="H12" s="25"/>
      <c r="I12" s="25"/>
      <c r="J12" s="29"/>
      <c r="K12" s="29"/>
      <c r="L12" s="25"/>
      <c r="N12" s="30" t="s">
        <v>305</v>
      </c>
    </row>
    <row r="13" spans="1:14" ht="10.5">
      <c r="A13" s="26">
        <v>7</v>
      </c>
      <c r="B13" s="7" t="s">
        <v>140</v>
      </c>
      <c r="C13" s="30" t="s">
        <v>302</v>
      </c>
      <c r="D13" s="33">
        <v>0</v>
      </c>
      <c r="F13" s="25">
        <f>ROUND(СУММПРОИЗВЕСЛИ(0.01,Определители!I6:I41," ",'Базовые цены с учетом расхода'!B6:B41,Начисления!AF6:AF41,0),2)</f>
        <v>0</v>
      </c>
      <c r="G13" s="25"/>
      <c r="H13" s="25"/>
      <c r="I13" s="25"/>
      <c r="J13" s="29"/>
      <c r="K13" s="29"/>
      <c r="L13" s="25"/>
      <c r="N13" s="30" t="s">
        <v>306</v>
      </c>
    </row>
    <row r="14" spans="1:14" ht="10.5">
      <c r="A14" s="26">
        <v>8</v>
      </c>
      <c r="B14" s="7" t="s">
        <v>141</v>
      </c>
      <c r="C14" s="30" t="s">
        <v>302</v>
      </c>
      <c r="D14" s="33">
        <v>0</v>
      </c>
      <c r="F14" s="25">
        <f>ROUND(ЗАГОТСКЛАДРАСХОД(Определители!B6:B41,Определители!H6:H41,Определители!I6:I41,'Базовые цены с учетом расхода'!B6:B41,Начисления!X6:X41,Начисления!Y6:Y41,Начисления!Z6:Z41,Начисления!AA6:AA41,Начисления!AB6:AB41,Начисления!AC6:AC41,Начисления!AF6:AF41),2)</f>
        <v>0</v>
      </c>
      <c r="G14" s="25"/>
      <c r="H14" s="25"/>
      <c r="I14" s="25"/>
      <c r="J14" s="29"/>
      <c r="K14" s="29"/>
      <c r="L14" s="25"/>
      <c r="N14" s="30" t="s">
        <v>307</v>
      </c>
    </row>
    <row r="15" spans="1:14" ht="10.5">
      <c r="A15" s="26">
        <v>9</v>
      </c>
      <c r="B15" s="7" t="s">
        <v>142</v>
      </c>
      <c r="C15" s="30" t="s">
        <v>302</v>
      </c>
      <c r="D15" s="33">
        <v>0</v>
      </c>
      <c r="F15" s="25">
        <f>ROUND(СУММПРОИЗВЕСЛИ(1,Определители!I6:I41," ",'Базовые цены с учетом расхода'!M6:M41,Начисления!I6:I41,0),2)</f>
        <v>0</v>
      </c>
      <c r="G15" s="25"/>
      <c r="H15" s="25"/>
      <c r="I15" s="25"/>
      <c r="J15" s="29"/>
      <c r="K15" s="29"/>
      <c r="L15" s="25"/>
      <c r="N15" s="30" t="s">
        <v>308</v>
      </c>
    </row>
    <row r="16" spans="1:14" ht="10.5">
      <c r="A16" s="26">
        <v>10</v>
      </c>
      <c r="B16" s="7" t="s">
        <v>143</v>
      </c>
      <c r="C16" s="30" t="s">
        <v>309</v>
      </c>
      <c r="D16" s="33">
        <v>0</v>
      </c>
      <c r="F16" s="25">
        <f>ROUND((F15+F26+F46),2)</f>
        <v>0</v>
      </c>
      <c r="G16" s="25"/>
      <c r="H16" s="25"/>
      <c r="I16" s="25"/>
      <c r="J16" s="29"/>
      <c r="K16" s="29"/>
      <c r="L16" s="25"/>
      <c r="N16" s="30" t="s">
        <v>310</v>
      </c>
    </row>
    <row r="17" spans="1:14" ht="10.5">
      <c r="A17" s="26">
        <v>11</v>
      </c>
      <c r="B17" s="7" t="s">
        <v>144</v>
      </c>
      <c r="C17" s="30" t="s">
        <v>309</v>
      </c>
      <c r="D17" s="33">
        <v>0</v>
      </c>
      <c r="F17" s="25">
        <f>ROUND((F8+F9+F10+F11+F12+F13+F14+F16),2)</f>
        <v>0</v>
      </c>
      <c r="G17" s="25"/>
      <c r="H17" s="25"/>
      <c r="I17" s="25"/>
      <c r="J17" s="29"/>
      <c r="K17" s="29"/>
      <c r="L17" s="25"/>
      <c r="N17" s="30" t="s">
        <v>311</v>
      </c>
    </row>
    <row r="18" spans="1:14" ht="10.5">
      <c r="A18" s="26">
        <v>12</v>
      </c>
      <c r="B18" s="7" t="s">
        <v>145</v>
      </c>
      <c r="C18" s="30" t="s">
        <v>302</v>
      </c>
      <c r="D18" s="33">
        <v>0</v>
      </c>
      <c r="F18" s="25">
        <f>ROUND(SUMIF(Определители!I6:I41,"=1",'Базовые цены с учетом расхода'!B6:B41),2)</f>
        <v>0</v>
      </c>
      <c r="G18" s="25">
        <f>ROUND(SUMIF(Определители!I6:I41,"=1",'Базовые цены с учетом расхода'!C6:C41),2)</f>
        <v>0</v>
      </c>
      <c r="H18" s="25">
        <f>ROUND(SUMIF(Определители!I6:I41,"=1",'Базовые цены с учетом расхода'!D6:D41),2)</f>
        <v>0</v>
      </c>
      <c r="I18" s="25">
        <f>ROUND(SUMIF(Определители!I6:I41,"=1",'Базовые цены с учетом расхода'!E6:E41),2)</f>
        <v>0</v>
      </c>
      <c r="J18" s="29">
        <f>ROUND(SUMIF(Определители!I6:I41,"=1",'Базовые цены с учетом расхода'!I6:I41),8)</f>
        <v>0</v>
      </c>
      <c r="K18" s="29">
        <f>ROUND(SUMIF(Определители!I6:I41,"=1",'Базовые цены с учетом расхода'!K6:K41),8)</f>
        <v>0</v>
      </c>
      <c r="L18" s="25">
        <f>ROUND(SUMIF(Определители!I6:I41,"=1",'Базовые цены с учетом расхода'!F6:F41),2)</f>
        <v>0</v>
      </c>
      <c r="N18" s="30" t="s">
        <v>312</v>
      </c>
    </row>
    <row r="19" spans="1:14" ht="10.5">
      <c r="A19" s="26">
        <v>13</v>
      </c>
      <c r="B19" s="7" t="s">
        <v>146</v>
      </c>
      <c r="C19" s="30" t="s">
        <v>302</v>
      </c>
      <c r="D19" s="33">
        <v>0</v>
      </c>
      <c r="F19" s="25"/>
      <c r="G19" s="25"/>
      <c r="H19" s="25"/>
      <c r="I19" s="25"/>
      <c r="J19" s="29"/>
      <c r="K19" s="29"/>
      <c r="L19" s="25"/>
      <c r="N19" s="30" t="s">
        <v>313</v>
      </c>
    </row>
    <row r="20" spans="1:14" ht="10.5">
      <c r="A20" s="26">
        <v>14</v>
      </c>
      <c r="B20" s="7" t="s">
        <v>147</v>
      </c>
      <c r="C20" s="30" t="s">
        <v>302</v>
      </c>
      <c r="D20" s="33">
        <v>0</v>
      </c>
      <c r="F20" s="25"/>
      <c r="G20" s="25">
        <f>ROUND(SUMIF(Определители!I6:I41,"=1",'Базовые цены с учетом расхода'!U6:U41),2)</f>
        <v>0</v>
      </c>
      <c r="H20" s="25"/>
      <c r="I20" s="25"/>
      <c r="J20" s="29"/>
      <c r="K20" s="29"/>
      <c r="L20" s="25"/>
      <c r="N20" s="30" t="s">
        <v>314</v>
      </c>
    </row>
    <row r="21" spans="1:14" ht="10.5">
      <c r="A21" s="26">
        <v>15</v>
      </c>
      <c r="B21" s="7" t="s">
        <v>148</v>
      </c>
      <c r="C21" s="30" t="s">
        <v>302</v>
      </c>
      <c r="D21" s="33">
        <v>0</v>
      </c>
      <c r="F21" s="25">
        <f>ROUND(SUMIF(Определители!I6:I41,"=1",'Базовые цены с учетом расхода'!V6:V41),2)</f>
        <v>0</v>
      </c>
      <c r="G21" s="25"/>
      <c r="H21" s="25"/>
      <c r="I21" s="25"/>
      <c r="J21" s="29"/>
      <c r="K21" s="29"/>
      <c r="L21" s="25"/>
      <c r="N21" s="30" t="s">
        <v>315</v>
      </c>
    </row>
    <row r="22" spans="1:14" ht="10.5">
      <c r="A22" s="26">
        <v>16</v>
      </c>
      <c r="B22" s="7" t="s">
        <v>149</v>
      </c>
      <c r="C22" s="30" t="s">
        <v>302</v>
      </c>
      <c r="D22" s="33">
        <v>0</v>
      </c>
      <c r="F22" s="25">
        <f>ROUND(СУММЕСЛИ2(Определители!I6:I41,"1",Определители!G6:G41,"1",'Базовые цены с учетом расхода'!B6:B41),2)</f>
        <v>0</v>
      </c>
      <c r="G22" s="25"/>
      <c r="H22" s="25"/>
      <c r="I22" s="25"/>
      <c r="J22" s="29"/>
      <c r="K22" s="29"/>
      <c r="L22" s="25"/>
      <c r="N22" s="30" t="s">
        <v>316</v>
      </c>
    </row>
    <row r="23" spans="1:14" ht="10.5">
      <c r="A23" s="26">
        <v>17</v>
      </c>
      <c r="B23" s="7" t="s">
        <v>150</v>
      </c>
      <c r="C23" s="30" t="s">
        <v>302</v>
      </c>
      <c r="D23" s="33">
        <v>0</v>
      </c>
      <c r="F23" s="25">
        <f>ROUND(SUMIF(Определители!I6:I41,"=1",'Базовые цены с учетом расхода'!H6:H41),2)</f>
        <v>0</v>
      </c>
      <c r="G23" s="25"/>
      <c r="H23" s="25"/>
      <c r="I23" s="25"/>
      <c r="J23" s="29"/>
      <c r="K23" s="29"/>
      <c r="L23" s="25"/>
      <c r="N23" s="30" t="s">
        <v>317</v>
      </c>
    </row>
    <row r="24" spans="1:14" ht="10.5">
      <c r="A24" s="26">
        <v>18</v>
      </c>
      <c r="B24" s="7" t="s">
        <v>151</v>
      </c>
      <c r="C24" s="30" t="s">
        <v>302</v>
      </c>
      <c r="D24" s="33">
        <v>0</v>
      </c>
      <c r="F24" s="25">
        <f>ROUND(SUMIF(Определители!I6:I41,"=1",'Базовые цены с учетом расхода'!N6:N41),2)</f>
        <v>0</v>
      </c>
      <c r="G24" s="25"/>
      <c r="H24" s="25"/>
      <c r="I24" s="25"/>
      <c r="J24" s="29"/>
      <c r="K24" s="29"/>
      <c r="L24" s="25"/>
      <c r="N24" s="30" t="s">
        <v>318</v>
      </c>
    </row>
    <row r="25" spans="1:14" ht="10.5">
      <c r="A25" s="26">
        <v>19</v>
      </c>
      <c r="B25" s="7" t="s">
        <v>152</v>
      </c>
      <c r="C25" s="30" t="s">
        <v>302</v>
      </c>
      <c r="D25" s="33">
        <v>0</v>
      </c>
      <c r="F25" s="25">
        <f>ROUND(SUMIF(Определители!I6:I41,"=1",'Базовые цены с учетом расхода'!O6:O41),2)</f>
        <v>0</v>
      </c>
      <c r="G25" s="25"/>
      <c r="H25" s="25"/>
      <c r="I25" s="25"/>
      <c r="J25" s="29"/>
      <c r="K25" s="29"/>
      <c r="L25" s="25"/>
      <c r="N25" s="30" t="s">
        <v>319</v>
      </c>
    </row>
    <row r="26" spans="1:14" ht="10.5">
      <c r="A26" s="26">
        <v>20</v>
      </c>
      <c r="B26" s="7" t="s">
        <v>143</v>
      </c>
      <c r="C26" s="30" t="s">
        <v>302</v>
      </c>
      <c r="D26" s="33">
        <v>0</v>
      </c>
      <c r="F26" s="25">
        <f>ROUND(СУММПРОИЗВЕСЛИ(1,Определители!I6:I41," ",'Базовые цены с учетом расхода'!M6:M41,Начисления!I6:I41,0),2)</f>
        <v>0</v>
      </c>
      <c r="G26" s="25"/>
      <c r="H26" s="25"/>
      <c r="I26" s="25"/>
      <c r="J26" s="29"/>
      <c r="K26" s="29"/>
      <c r="L26" s="25"/>
      <c r="N26" s="30" t="s">
        <v>320</v>
      </c>
    </row>
    <row r="27" spans="1:14" ht="10.5">
      <c r="A27" s="26">
        <v>21</v>
      </c>
      <c r="B27" s="7" t="s">
        <v>153</v>
      </c>
      <c r="C27" s="30" t="s">
        <v>309</v>
      </c>
      <c r="D27" s="33">
        <v>0</v>
      </c>
      <c r="F27" s="25">
        <f>ROUND((F18+F24+F25),2)</f>
        <v>0</v>
      </c>
      <c r="G27" s="25"/>
      <c r="H27" s="25"/>
      <c r="I27" s="25"/>
      <c r="J27" s="29"/>
      <c r="K27" s="29"/>
      <c r="L27" s="25"/>
      <c r="N27" s="30" t="s">
        <v>321</v>
      </c>
    </row>
    <row r="28" spans="1:14" ht="10.5">
      <c r="A28" s="26">
        <v>22</v>
      </c>
      <c r="B28" s="7" t="s">
        <v>154</v>
      </c>
      <c r="C28" s="30" t="s">
        <v>302</v>
      </c>
      <c r="D28" s="33">
        <v>0</v>
      </c>
      <c r="F28" s="25">
        <f>ROUND(SUMIF(Определители!I6:I41,"=2",'Базовые цены с учетом расхода'!B6:B41),2)</f>
        <v>2061.8</v>
      </c>
      <c r="G28" s="25">
        <f>ROUND(SUMIF(Определители!I6:I41,"=2",'Базовые цены с учетом расхода'!C6:C41),2)</f>
        <v>390.05</v>
      </c>
      <c r="H28" s="25">
        <f>ROUND(SUMIF(Определители!I6:I41,"=2",'Базовые цены с учетом расхода'!D6:D41),2)</f>
        <v>140.78</v>
      </c>
      <c r="I28" s="25">
        <f>ROUND(SUMIF(Определители!I6:I41,"=2",'Базовые цены с учетом расхода'!E6:E41),2)</f>
        <v>0.02</v>
      </c>
      <c r="J28" s="29">
        <f>ROUND(SUMIF(Определители!I6:I41,"=2",'Базовые цены с учетом расхода'!I6:I41),8)</f>
        <v>33.514795</v>
      </c>
      <c r="K28" s="29">
        <f>ROUND(SUMIF(Определители!I6:I41,"=2",'Базовые цены с учетом расхода'!K6:K41),8)</f>
        <v>0.002125</v>
      </c>
      <c r="L28" s="25">
        <f>ROUND(SUMIF(Определители!I6:I41,"=2",'Базовые цены с учетом расхода'!F6:F41),2)</f>
        <v>1530.97</v>
      </c>
      <c r="N28" s="30" t="s">
        <v>322</v>
      </c>
    </row>
    <row r="29" spans="1:14" ht="10.5">
      <c r="A29" s="26">
        <v>23</v>
      </c>
      <c r="B29" s="7" t="s">
        <v>146</v>
      </c>
      <c r="C29" s="30" t="s">
        <v>302</v>
      </c>
      <c r="D29" s="33">
        <v>0</v>
      </c>
      <c r="F29" s="25"/>
      <c r="G29" s="25"/>
      <c r="H29" s="25"/>
      <c r="I29" s="25"/>
      <c r="J29" s="29"/>
      <c r="K29" s="29"/>
      <c r="L29" s="25"/>
      <c r="N29" s="30" t="s">
        <v>323</v>
      </c>
    </row>
    <row r="30" spans="1:14" ht="10.5">
      <c r="A30" s="26">
        <v>24</v>
      </c>
      <c r="B30" s="7" t="s">
        <v>155</v>
      </c>
      <c r="C30" s="30" t="s">
        <v>302</v>
      </c>
      <c r="D30" s="33">
        <v>0</v>
      </c>
      <c r="F30" s="25">
        <f>ROUND(СУММЕСЛИ2(Определители!I6:I41,"2",Определители!G6:G41,"1",'Базовые цены с учетом расхода'!B6:B41),2)</f>
        <v>1087.88</v>
      </c>
      <c r="G30" s="25"/>
      <c r="H30" s="25"/>
      <c r="I30" s="25"/>
      <c r="J30" s="29"/>
      <c r="K30" s="29"/>
      <c r="L30" s="25"/>
      <c r="N30" s="30" t="s">
        <v>324</v>
      </c>
    </row>
    <row r="31" spans="1:14" ht="10.5">
      <c r="A31" s="26">
        <v>25</v>
      </c>
      <c r="B31" s="7" t="s">
        <v>150</v>
      </c>
      <c r="C31" s="30" t="s">
        <v>302</v>
      </c>
      <c r="D31" s="33">
        <v>0</v>
      </c>
      <c r="F31" s="25">
        <f>ROUND(SUMIF(Определители!I6:I41,"=2",'Базовые цены с учетом расхода'!H6:H41),2)</f>
        <v>0</v>
      </c>
      <c r="G31" s="25"/>
      <c r="H31" s="25"/>
      <c r="I31" s="25"/>
      <c r="J31" s="29"/>
      <c r="K31" s="29"/>
      <c r="L31" s="25"/>
      <c r="N31" s="30" t="s">
        <v>325</v>
      </c>
    </row>
    <row r="32" spans="1:14" ht="10.5">
      <c r="A32" s="26">
        <v>26</v>
      </c>
      <c r="B32" s="7" t="s">
        <v>151</v>
      </c>
      <c r="C32" s="30" t="s">
        <v>302</v>
      </c>
      <c r="D32" s="33">
        <v>0</v>
      </c>
      <c r="F32" s="25">
        <f>ROUND(SUMIF(Определители!I6:I41,"=2",'Базовые цены с учетом расхода'!N6:N41),2)</f>
        <v>357.43</v>
      </c>
      <c r="G32" s="25"/>
      <c r="H32" s="25"/>
      <c r="I32" s="25"/>
      <c r="J32" s="29"/>
      <c r="K32" s="29"/>
      <c r="L32" s="25"/>
      <c r="N32" s="30" t="s">
        <v>326</v>
      </c>
    </row>
    <row r="33" spans="1:14" ht="10.5">
      <c r="A33" s="26">
        <v>27</v>
      </c>
      <c r="B33" s="7" t="s">
        <v>152</v>
      </c>
      <c r="C33" s="30" t="s">
        <v>302</v>
      </c>
      <c r="D33" s="33">
        <v>0</v>
      </c>
      <c r="F33" s="25">
        <f>ROUND(SUMIF(Определители!I6:I41,"=2",'Базовые цены с учетом расхода'!O6:O41),2)</f>
        <v>217.5</v>
      </c>
      <c r="G33" s="25"/>
      <c r="H33" s="25"/>
      <c r="I33" s="25"/>
      <c r="J33" s="29"/>
      <c r="K33" s="29"/>
      <c r="L33" s="25"/>
      <c r="N33" s="30" t="s">
        <v>327</v>
      </c>
    </row>
    <row r="34" spans="1:14" ht="10.5">
      <c r="A34" s="26">
        <v>28</v>
      </c>
      <c r="B34" s="7" t="s">
        <v>158</v>
      </c>
      <c r="C34" s="30" t="s">
        <v>309</v>
      </c>
      <c r="D34" s="33">
        <v>0</v>
      </c>
      <c r="F34" s="25">
        <f>ROUND((F28+F32+F33),2)</f>
        <v>2636.73</v>
      </c>
      <c r="G34" s="25"/>
      <c r="H34" s="25"/>
      <c r="I34" s="25"/>
      <c r="J34" s="29"/>
      <c r="K34" s="29"/>
      <c r="L34" s="25"/>
      <c r="N34" s="30" t="s">
        <v>328</v>
      </c>
    </row>
    <row r="35" spans="1:14" ht="10.5">
      <c r="A35" s="26">
        <v>29</v>
      </c>
      <c r="B35" s="7" t="s">
        <v>159</v>
      </c>
      <c r="C35" s="30" t="s">
        <v>302</v>
      </c>
      <c r="D35" s="33">
        <v>0</v>
      </c>
      <c r="F35" s="25">
        <f>ROUND(SUMIF(Определители!I6:I41,"=3",'Базовые цены с учетом расхода'!B6:B41),2)</f>
        <v>0</v>
      </c>
      <c r="G35" s="25">
        <f>ROUND(SUMIF(Определители!I6:I41,"=3",'Базовые цены с учетом расхода'!C6:C41),2)</f>
        <v>0</v>
      </c>
      <c r="H35" s="25">
        <f>ROUND(SUMIF(Определители!I6:I41,"=3",'Базовые цены с учетом расхода'!D6:D41),2)</f>
        <v>0</v>
      </c>
      <c r="I35" s="25">
        <f>ROUND(SUMIF(Определители!I6:I41,"=3",'Базовые цены с учетом расхода'!E6:E41),2)</f>
        <v>0</v>
      </c>
      <c r="J35" s="29">
        <f>ROUND(SUMIF(Определители!I6:I41,"=3",'Базовые цены с учетом расхода'!I6:I41),8)</f>
        <v>0</v>
      </c>
      <c r="K35" s="29">
        <f>ROUND(SUMIF(Определители!I6:I41,"=3",'Базовые цены с учетом расхода'!K6:K41),8)</f>
        <v>0</v>
      </c>
      <c r="L35" s="25">
        <f>ROUND(SUMIF(Определители!I6:I41,"=3",'Базовые цены с учетом расхода'!F6:F41),2)</f>
        <v>0</v>
      </c>
      <c r="N35" s="30" t="s">
        <v>329</v>
      </c>
    </row>
    <row r="36" spans="1:14" ht="10.5">
      <c r="A36" s="26">
        <v>30</v>
      </c>
      <c r="B36" s="7" t="s">
        <v>150</v>
      </c>
      <c r="C36" s="30" t="s">
        <v>302</v>
      </c>
      <c r="D36" s="33">
        <v>0</v>
      </c>
      <c r="F36" s="25">
        <f>ROUND(SUMIF(Определители!I6:I41,"=3",'Базовые цены с учетом расхода'!H6:H41),2)</f>
        <v>0</v>
      </c>
      <c r="G36" s="25"/>
      <c r="H36" s="25"/>
      <c r="I36" s="25"/>
      <c r="J36" s="29"/>
      <c r="K36" s="29"/>
      <c r="L36" s="25"/>
      <c r="N36" s="30" t="s">
        <v>330</v>
      </c>
    </row>
    <row r="37" spans="1:14" ht="10.5">
      <c r="A37" s="26">
        <v>31</v>
      </c>
      <c r="B37" s="7" t="s">
        <v>151</v>
      </c>
      <c r="C37" s="30" t="s">
        <v>302</v>
      </c>
      <c r="D37" s="33">
        <v>0</v>
      </c>
      <c r="F37" s="25">
        <f>ROUND(SUMIF(Определители!I6:I41,"=3",'Базовые цены с учетом расхода'!N6:N41),2)</f>
        <v>0</v>
      </c>
      <c r="G37" s="25"/>
      <c r="H37" s="25"/>
      <c r="I37" s="25"/>
      <c r="J37" s="29"/>
      <c r="K37" s="29"/>
      <c r="L37" s="25"/>
      <c r="N37" s="30" t="s">
        <v>331</v>
      </c>
    </row>
    <row r="38" spans="1:14" ht="10.5">
      <c r="A38" s="26">
        <v>32</v>
      </c>
      <c r="B38" s="7" t="s">
        <v>152</v>
      </c>
      <c r="C38" s="30" t="s">
        <v>302</v>
      </c>
      <c r="D38" s="33">
        <v>0</v>
      </c>
      <c r="F38" s="25">
        <f>ROUND(SUMIF(Определители!I6:I41,"=3",'Базовые цены с учетом расхода'!O6:O41),2)</f>
        <v>0</v>
      </c>
      <c r="G38" s="25"/>
      <c r="H38" s="25"/>
      <c r="I38" s="25"/>
      <c r="J38" s="29"/>
      <c r="K38" s="29"/>
      <c r="L38" s="25"/>
      <c r="N38" s="30" t="s">
        <v>332</v>
      </c>
    </row>
    <row r="39" spans="1:14" ht="10.5">
      <c r="A39" s="26">
        <v>33</v>
      </c>
      <c r="B39" s="7" t="s">
        <v>160</v>
      </c>
      <c r="C39" s="30" t="s">
        <v>309</v>
      </c>
      <c r="D39" s="33">
        <v>0</v>
      </c>
      <c r="F39" s="25">
        <f>ROUND((F35+F37+F38),2)</f>
        <v>0</v>
      </c>
      <c r="G39" s="25"/>
      <c r="H39" s="25"/>
      <c r="I39" s="25"/>
      <c r="J39" s="29"/>
      <c r="K39" s="29"/>
      <c r="L39" s="25"/>
      <c r="N39" s="30" t="s">
        <v>333</v>
      </c>
    </row>
    <row r="40" spans="1:14" ht="10.5">
      <c r="A40" s="26">
        <v>34</v>
      </c>
      <c r="B40" s="7" t="s">
        <v>161</v>
      </c>
      <c r="C40" s="30" t="s">
        <v>302</v>
      </c>
      <c r="D40" s="33">
        <v>0</v>
      </c>
      <c r="F40" s="25">
        <f>ROUND(SUMIF(Определители!I6:I41,"=4",'Базовые цены с учетом расхода'!B6:B41),2)</f>
        <v>49855.61</v>
      </c>
      <c r="G40" s="25">
        <f>ROUND(SUMIF(Определители!I6:I41,"=4",'Базовые цены с учетом расхода'!C6:C41),2)</f>
        <v>2647.07</v>
      </c>
      <c r="H40" s="25">
        <f>ROUND(SUMIF(Определители!I6:I41,"=4",'Базовые цены с учетом расхода'!D6:D41),2)</f>
        <v>714.71</v>
      </c>
      <c r="I40" s="25">
        <f>ROUND(SUMIF(Определители!I6:I41,"=4",'Базовые цены с учетом расхода'!E6:E41),2)</f>
        <v>19.57</v>
      </c>
      <c r="J40" s="29">
        <f>ROUND(SUMIF(Определители!I6:I41,"=4",'Базовые цены с учетом расхода'!I6:I41),8)</f>
        <v>223.7658944</v>
      </c>
      <c r="K40" s="29">
        <f>ROUND(SUMIF(Определители!I6:I41,"=4",'Базовые цены с учетом расхода'!K6:K41),8)</f>
        <v>1.182</v>
      </c>
      <c r="L40" s="25">
        <f>ROUND(SUMIF(Определители!I6:I41,"=4",'Базовые цены с учетом расхода'!F6:F41),2)</f>
        <v>46493.83</v>
      </c>
      <c r="N40" s="30" t="s">
        <v>334</v>
      </c>
    </row>
    <row r="41" spans="1:14" ht="10.5">
      <c r="A41" s="26">
        <v>35</v>
      </c>
      <c r="B41" s="7" t="s">
        <v>146</v>
      </c>
      <c r="C41" s="30" t="s">
        <v>302</v>
      </c>
      <c r="D41" s="33">
        <v>0</v>
      </c>
      <c r="F41" s="25"/>
      <c r="G41" s="25"/>
      <c r="H41" s="25"/>
      <c r="I41" s="25"/>
      <c r="J41" s="29"/>
      <c r="K41" s="29"/>
      <c r="L41" s="25"/>
      <c r="N41" s="30" t="s">
        <v>335</v>
      </c>
    </row>
    <row r="42" spans="1:14" ht="10.5">
      <c r="A42" s="26">
        <v>36</v>
      </c>
      <c r="B42" s="7" t="s">
        <v>336</v>
      </c>
      <c r="C42" s="30" t="s">
        <v>302</v>
      </c>
      <c r="D42" s="33">
        <v>0</v>
      </c>
      <c r="F42" s="25"/>
      <c r="G42" s="25"/>
      <c r="H42" s="25"/>
      <c r="I42" s="25"/>
      <c r="J42" s="29"/>
      <c r="K42" s="29"/>
      <c r="L42" s="25"/>
      <c r="N42" s="30" t="s">
        <v>337</v>
      </c>
    </row>
    <row r="43" spans="1:14" ht="10.5">
      <c r="A43" s="26">
        <v>37</v>
      </c>
      <c r="B43" s="7" t="s">
        <v>150</v>
      </c>
      <c r="C43" s="30" t="s">
        <v>302</v>
      </c>
      <c r="D43" s="33">
        <v>0</v>
      </c>
      <c r="F43" s="25">
        <f>ROUND(SUMIF(Определители!I6:I41,"=4",'Базовые цены с учетом расхода'!H6:H41),2)</f>
        <v>0</v>
      </c>
      <c r="G43" s="25"/>
      <c r="H43" s="25"/>
      <c r="I43" s="25"/>
      <c r="J43" s="29"/>
      <c r="K43" s="29"/>
      <c r="L43" s="25"/>
      <c r="N43" s="30" t="s">
        <v>338</v>
      </c>
    </row>
    <row r="44" spans="1:14" ht="10.5">
      <c r="A44" s="26">
        <v>38</v>
      </c>
      <c r="B44" s="7" t="s">
        <v>151</v>
      </c>
      <c r="C44" s="30" t="s">
        <v>302</v>
      </c>
      <c r="D44" s="33">
        <v>0</v>
      </c>
      <c r="F44" s="25">
        <f>ROUND(SUMIF(Определители!I6:I41,"=4",'Базовые цены с учетом расхода'!N6:N41),2)</f>
        <v>2933.38</v>
      </c>
      <c r="G44" s="25"/>
      <c r="H44" s="25"/>
      <c r="I44" s="25"/>
      <c r="J44" s="29"/>
      <c r="K44" s="29"/>
      <c r="L44" s="25"/>
      <c r="N44" s="30" t="s">
        <v>339</v>
      </c>
    </row>
    <row r="45" spans="1:14" ht="10.5">
      <c r="A45" s="26">
        <v>39</v>
      </c>
      <c r="B45" s="7" t="s">
        <v>152</v>
      </c>
      <c r="C45" s="30" t="s">
        <v>302</v>
      </c>
      <c r="D45" s="33">
        <v>0</v>
      </c>
      <c r="F45" s="25">
        <f>ROUND(SUMIF(Определители!I6:I41,"=4",'Базовые цены с учетом расхода'!O6:O41),2)</f>
        <v>1822.29</v>
      </c>
      <c r="G45" s="25"/>
      <c r="H45" s="25"/>
      <c r="I45" s="25"/>
      <c r="J45" s="29"/>
      <c r="K45" s="29"/>
      <c r="L45" s="25"/>
      <c r="N45" s="30" t="s">
        <v>340</v>
      </c>
    </row>
    <row r="46" spans="1:14" ht="10.5">
      <c r="A46" s="26">
        <v>40</v>
      </c>
      <c r="B46" s="7" t="s">
        <v>143</v>
      </c>
      <c r="C46" s="30" t="s">
        <v>302</v>
      </c>
      <c r="D46" s="33">
        <v>0</v>
      </c>
      <c r="F46" s="25">
        <f>ROUND(СУММПРОИЗВЕСЛИ(1,Определители!I6:I41," ",'Базовые цены с учетом расхода'!M6:M41,Начисления!I6:I41,0),2)</f>
        <v>0</v>
      </c>
      <c r="G46" s="25"/>
      <c r="H46" s="25"/>
      <c r="I46" s="25"/>
      <c r="J46" s="29"/>
      <c r="K46" s="29"/>
      <c r="L46" s="25"/>
      <c r="N46" s="30" t="s">
        <v>341</v>
      </c>
    </row>
    <row r="47" spans="1:14" ht="10.5">
      <c r="A47" s="26">
        <v>41</v>
      </c>
      <c r="B47" s="7" t="s">
        <v>165</v>
      </c>
      <c r="C47" s="30" t="s">
        <v>309</v>
      </c>
      <c r="D47" s="33">
        <v>0</v>
      </c>
      <c r="F47" s="25">
        <f>ROUND((F40+F44+F45),2)</f>
        <v>54611.28</v>
      </c>
      <c r="G47" s="25"/>
      <c r="H47" s="25"/>
      <c r="I47" s="25"/>
      <c r="J47" s="29"/>
      <c r="K47" s="29"/>
      <c r="L47" s="25"/>
      <c r="N47" s="30" t="s">
        <v>342</v>
      </c>
    </row>
    <row r="48" spans="1:14" ht="10.5">
      <c r="A48" s="26">
        <v>42</v>
      </c>
      <c r="B48" s="7" t="s">
        <v>166</v>
      </c>
      <c r="C48" s="30" t="s">
        <v>302</v>
      </c>
      <c r="D48" s="33">
        <v>0</v>
      </c>
      <c r="F48" s="25">
        <f>ROUND(SUMIF(Определители!I6:I41,"=5",'Базовые цены с учетом расхода'!B6:B41),2)</f>
        <v>0</v>
      </c>
      <c r="G48" s="25">
        <f>ROUND(SUMIF(Определители!I6:I41,"=5",'Базовые цены с учетом расхода'!C6:C41),2)</f>
        <v>0</v>
      </c>
      <c r="H48" s="25">
        <f>ROUND(SUMIF(Определители!I6:I41,"=5",'Базовые цены с учетом расхода'!D6:D41),2)</f>
        <v>0</v>
      </c>
      <c r="I48" s="25">
        <f>ROUND(SUMIF(Определители!I6:I41,"=5",'Базовые цены с учетом расхода'!E6:E41),2)</f>
        <v>0</v>
      </c>
      <c r="J48" s="29">
        <f>ROUND(SUMIF(Определители!I6:I41,"=5",'Базовые цены с учетом расхода'!I6:I41),8)</f>
        <v>0</v>
      </c>
      <c r="K48" s="29">
        <f>ROUND(SUMIF(Определители!I6:I41,"=5",'Базовые цены с учетом расхода'!K6:K41),8)</f>
        <v>0</v>
      </c>
      <c r="L48" s="25">
        <f>ROUND(SUMIF(Определители!I6:I41,"=5",'Базовые цены с учетом расхода'!F6:F41),2)</f>
        <v>0</v>
      </c>
      <c r="N48" s="30" t="s">
        <v>343</v>
      </c>
    </row>
    <row r="49" spans="1:14" ht="10.5">
      <c r="A49" s="26">
        <v>43</v>
      </c>
      <c r="B49" s="7" t="s">
        <v>150</v>
      </c>
      <c r="C49" s="30" t="s">
        <v>302</v>
      </c>
      <c r="D49" s="33">
        <v>0</v>
      </c>
      <c r="F49" s="25">
        <f>ROUND(SUMIF(Определители!I6:I41,"=5",'Базовые цены с учетом расхода'!H6:H41),2)</f>
        <v>0</v>
      </c>
      <c r="G49" s="25"/>
      <c r="H49" s="25"/>
      <c r="I49" s="25"/>
      <c r="J49" s="29"/>
      <c r="K49" s="29"/>
      <c r="L49" s="25"/>
      <c r="N49" s="30" t="s">
        <v>344</v>
      </c>
    </row>
    <row r="50" spans="1:14" ht="10.5">
      <c r="A50" s="26">
        <v>44</v>
      </c>
      <c r="B50" s="7" t="s">
        <v>151</v>
      </c>
      <c r="C50" s="30" t="s">
        <v>302</v>
      </c>
      <c r="D50" s="33">
        <v>0</v>
      </c>
      <c r="F50" s="25">
        <f>ROUND(SUMIF(Определители!I6:I41,"=5",'Базовые цены с учетом расхода'!N6:N41),2)</f>
        <v>0</v>
      </c>
      <c r="G50" s="25"/>
      <c r="H50" s="25"/>
      <c r="I50" s="25"/>
      <c r="J50" s="29"/>
      <c r="K50" s="29"/>
      <c r="L50" s="25"/>
      <c r="N50" s="30" t="s">
        <v>345</v>
      </c>
    </row>
    <row r="51" spans="1:14" ht="10.5">
      <c r="A51" s="26">
        <v>45</v>
      </c>
      <c r="B51" s="7" t="s">
        <v>152</v>
      </c>
      <c r="C51" s="30" t="s">
        <v>302</v>
      </c>
      <c r="D51" s="33">
        <v>0</v>
      </c>
      <c r="F51" s="25">
        <f>ROUND(SUMIF(Определители!I6:I41,"=5",'Базовые цены с учетом расхода'!O6:O41),2)</f>
        <v>0</v>
      </c>
      <c r="G51" s="25"/>
      <c r="H51" s="25"/>
      <c r="I51" s="25"/>
      <c r="J51" s="29"/>
      <c r="K51" s="29"/>
      <c r="L51" s="25"/>
      <c r="N51" s="30" t="s">
        <v>346</v>
      </c>
    </row>
    <row r="52" spans="1:14" ht="10.5">
      <c r="A52" s="26">
        <v>46</v>
      </c>
      <c r="B52" s="7" t="s">
        <v>167</v>
      </c>
      <c r="C52" s="30" t="s">
        <v>309</v>
      </c>
      <c r="D52" s="33">
        <v>0</v>
      </c>
      <c r="F52" s="25">
        <f>ROUND((F48+F50+F51),2)</f>
        <v>0</v>
      </c>
      <c r="G52" s="25"/>
      <c r="H52" s="25"/>
      <c r="I52" s="25"/>
      <c r="J52" s="29"/>
      <c r="K52" s="29"/>
      <c r="L52" s="25"/>
      <c r="N52" s="30" t="s">
        <v>347</v>
      </c>
    </row>
    <row r="53" spans="1:14" ht="10.5">
      <c r="A53" s="26">
        <v>47</v>
      </c>
      <c r="B53" s="7" t="s">
        <v>168</v>
      </c>
      <c r="C53" s="30" t="s">
        <v>302</v>
      </c>
      <c r="D53" s="33">
        <v>0</v>
      </c>
      <c r="F53" s="25">
        <f>ROUND(SUMIF(Определители!I6:I41,"=6",'Базовые цены с учетом расхода'!B6:B41),2)</f>
        <v>0</v>
      </c>
      <c r="G53" s="25">
        <f>ROUND(SUMIF(Определители!I6:I41,"=6",'Базовые цены с учетом расхода'!C6:C41),2)</f>
        <v>0</v>
      </c>
      <c r="H53" s="25">
        <f>ROUND(SUMIF(Определители!I6:I41,"=6",'Базовые цены с учетом расхода'!D6:D41),2)</f>
        <v>0</v>
      </c>
      <c r="I53" s="25">
        <f>ROUND(SUMIF(Определители!I6:I41,"=6",'Базовые цены с учетом расхода'!E6:E41),2)</f>
        <v>0</v>
      </c>
      <c r="J53" s="29">
        <f>ROUND(SUMIF(Определители!I6:I41,"=6",'Базовые цены с учетом расхода'!I6:I41),8)</f>
        <v>0</v>
      </c>
      <c r="K53" s="29">
        <f>ROUND(SUMIF(Определители!I6:I41,"=6",'Базовые цены с учетом расхода'!K6:K41),8)</f>
        <v>0</v>
      </c>
      <c r="L53" s="25">
        <f>ROUND(SUMIF(Определители!I6:I41,"=6",'Базовые цены с учетом расхода'!F6:F41),2)</f>
        <v>0</v>
      </c>
      <c r="N53" s="30" t="s">
        <v>348</v>
      </c>
    </row>
    <row r="54" spans="1:14" ht="10.5">
      <c r="A54" s="26">
        <v>48</v>
      </c>
      <c r="B54" s="7" t="s">
        <v>150</v>
      </c>
      <c r="C54" s="30" t="s">
        <v>302</v>
      </c>
      <c r="D54" s="33">
        <v>0</v>
      </c>
      <c r="F54" s="25">
        <f>ROUND(SUMIF(Определители!I6:I41,"=6",'Базовые цены с учетом расхода'!H6:H41),2)</f>
        <v>0</v>
      </c>
      <c r="G54" s="25"/>
      <c r="H54" s="25"/>
      <c r="I54" s="25"/>
      <c r="J54" s="29"/>
      <c r="K54" s="29"/>
      <c r="L54" s="25"/>
      <c r="N54" s="30" t="s">
        <v>349</v>
      </c>
    </row>
    <row r="55" spans="1:14" ht="10.5">
      <c r="A55" s="26">
        <v>49</v>
      </c>
      <c r="B55" s="7" t="s">
        <v>151</v>
      </c>
      <c r="C55" s="30" t="s">
        <v>302</v>
      </c>
      <c r="D55" s="33">
        <v>0</v>
      </c>
      <c r="F55" s="25">
        <f>ROUND(SUMIF(Определители!I6:I41,"=6",'Базовые цены с учетом расхода'!N6:N41),2)</f>
        <v>0</v>
      </c>
      <c r="G55" s="25"/>
      <c r="H55" s="25"/>
      <c r="I55" s="25"/>
      <c r="J55" s="29"/>
      <c r="K55" s="29"/>
      <c r="L55" s="25"/>
      <c r="N55" s="30" t="s">
        <v>350</v>
      </c>
    </row>
    <row r="56" spans="1:14" ht="10.5">
      <c r="A56" s="26">
        <v>50</v>
      </c>
      <c r="B56" s="7" t="s">
        <v>152</v>
      </c>
      <c r="C56" s="30" t="s">
        <v>302</v>
      </c>
      <c r="D56" s="33">
        <v>0</v>
      </c>
      <c r="F56" s="25">
        <f>ROUND(SUMIF(Определители!I6:I41,"=6",'Базовые цены с учетом расхода'!O6:O41),2)</f>
        <v>0</v>
      </c>
      <c r="G56" s="25"/>
      <c r="H56" s="25"/>
      <c r="I56" s="25"/>
      <c r="J56" s="29"/>
      <c r="K56" s="29"/>
      <c r="L56" s="25"/>
      <c r="N56" s="30" t="s">
        <v>351</v>
      </c>
    </row>
    <row r="57" spans="1:14" ht="10.5">
      <c r="A57" s="26">
        <v>51</v>
      </c>
      <c r="B57" s="7" t="s">
        <v>169</v>
      </c>
      <c r="C57" s="30" t="s">
        <v>309</v>
      </c>
      <c r="D57" s="33">
        <v>0</v>
      </c>
      <c r="F57" s="25">
        <f>ROUND((F53+F55+F56),2)</f>
        <v>0</v>
      </c>
      <c r="G57" s="25"/>
      <c r="H57" s="25"/>
      <c r="I57" s="25"/>
      <c r="J57" s="29"/>
      <c r="K57" s="29"/>
      <c r="L57" s="25"/>
      <c r="N57" s="30" t="s">
        <v>352</v>
      </c>
    </row>
    <row r="58" spans="1:14" ht="10.5">
      <c r="A58" s="26">
        <v>52</v>
      </c>
      <c r="B58" s="7" t="s">
        <v>170</v>
      </c>
      <c r="C58" s="30" t="s">
        <v>302</v>
      </c>
      <c r="D58" s="33">
        <v>0</v>
      </c>
      <c r="F58" s="25">
        <f>ROUND(SUMIF(Определители!I6:I41,"=7",'Базовые цены с учетом расхода'!B6:B41),2)</f>
        <v>0</v>
      </c>
      <c r="G58" s="25">
        <f>ROUND(SUMIF(Определители!I6:I41,"=7",'Базовые цены с учетом расхода'!C6:C41),2)</f>
        <v>0</v>
      </c>
      <c r="H58" s="25">
        <f>ROUND(SUMIF(Определители!I6:I41,"=7",'Базовые цены с учетом расхода'!D6:D41),2)</f>
        <v>0</v>
      </c>
      <c r="I58" s="25">
        <f>ROUND(SUMIF(Определители!I6:I41,"=7",'Базовые цены с учетом расхода'!E6:E41),2)</f>
        <v>0</v>
      </c>
      <c r="J58" s="29">
        <f>ROUND(SUMIF(Определители!I6:I41,"=7",'Базовые цены с учетом расхода'!I6:I41),8)</f>
        <v>0</v>
      </c>
      <c r="K58" s="29">
        <f>ROUND(SUMIF(Определители!I6:I41,"=7",'Базовые цены с учетом расхода'!K6:K41),8)</f>
        <v>0</v>
      </c>
      <c r="L58" s="25">
        <f>ROUND(SUMIF(Определители!I6:I41,"=7",'Базовые цены с учетом расхода'!F6:F41),2)</f>
        <v>0</v>
      </c>
      <c r="N58" s="30" t="s">
        <v>353</v>
      </c>
    </row>
    <row r="59" spans="1:14" ht="10.5">
      <c r="A59" s="26">
        <v>53</v>
      </c>
      <c r="B59" s="7" t="s">
        <v>146</v>
      </c>
      <c r="C59" s="30" t="s">
        <v>302</v>
      </c>
      <c r="D59" s="33">
        <v>0</v>
      </c>
      <c r="F59" s="25"/>
      <c r="G59" s="25"/>
      <c r="H59" s="25"/>
      <c r="I59" s="25"/>
      <c r="J59" s="29"/>
      <c r="K59" s="29"/>
      <c r="L59" s="25"/>
      <c r="N59" s="30" t="s">
        <v>354</v>
      </c>
    </row>
    <row r="60" spans="1:14" ht="10.5">
      <c r="A60" s="26">
        <v>54</v>
      </c>
      <c r="B60" s="7" t="s">
        <v>171</v>
      </c>
      <c r="C60" s="30" t="s">
        <v>302</v>
      </c>
      <c r="D60" s="33">
        <v>0</v>
      </c>
      <c r="F60" s="25">
        <f>ROUND(СУММЕСЛИ2(Определители!I6:I41,"2",Определители!G6:G41,"1",'Базовые цены с учетом расхода'!B6:B41),2)</f>
        <v>1087.88</v>
      </c>
      <c r="G60" s="25"/>
      <c r="H60" s="25"/>
      <c r="I60" s="25"/>
      <c r="J60" s="29"/>
      <c r="K60" s="29"/>
      <c r="L60" s="25"/>
      <c r="N60" s="30" t="s">
        <v>355</v>
      </c>
    </row>
    <row r="61" spans="1:14" ht="10.5">
      <c r="A61" s="26">
        <v>55</v>
      </c>
      <c r="B61" s="7" t="s">
        <v>150</v>
      </c>
      <c r="C61" s="30" t="s">
        <v>302</v>
      </c>
      <c r="D61" s="33">
        <v>0</v>
      </c>
      <c r="F61" s="25">
        <f>ROUND(SUMIF(Определители!I6:I41,"=7",'Базовые цены с учетом расхода'!H6:H41),2)</f>
        <v>0</v>
      </c>
      <c r="G61" s="25"/>
      <c r="H61" s="25"/>
      <c r="I61" s="25"/>
      <c r="J61" s="29"/>
      <c r="K61" s="29"/>
      <c r="L61" s="25"/>
      <c r="N61" s="30" t="s">
        <v>356</v>
      </c>
    </row>
    <row r="62" spans="1:14" ht="10.5">
      <c r="A62" s="26">
        <v>56</v>
      </c>
      <c r="B62" s="7" t="s">
        <v>172</v>
      </c>
      <c r="C62" s="30" t="s">
        <v>302</v>
      </c>
      <c r="D62" s="33">
        <v>0</v>
      </c>
      <c r="F62" s="25">
        <f>ROUND(SUMIF(Определители!I6:I41,"=7",'Базовые цены с учетом расхода'!N6:N41),2)</f>
        <v>0</v>
      </c>
      <c r="G62" s="25"/>
      <c r="H62" s="25"/>
      <c r="I62" s="25"/>
      <c r="J62" s="29"/>
      <c r="K62" s="29"/>
      <c r="L62" s="25"/>
      <c r="N62" s="30" t="s">
        <v>357</v>
      </c>
    </row>
    <row r="63" spans="1:14" ht="10.5">
      <c r="A63" s="26">
        <v>57</v>
      </c>
      <c r="B63" s="7" t="s">
        <v>152</v>
      </c>
      <c r="C63" s="30" t="s">
        <v>302</v>
      </c>
      <c r="D63" s="33">
        <v>0</v>
      </c>
      <c r="F63" s="25">
        <f>ROUND(SUMIF(Определители!I6:I41,"=7",'Базовые цены с учетом расхода'!O6:O41),2)</f>
        <v>0</v>
      </c>
      <c r="G63" s="25"/>
      <c r="H63" s="25"/>
      <c r="I63" s="25"/>
      <c r="J63" s="29"/>
      <c r="K63" s="29"/>
      <c r="L63" s="25"/>
      <c r="N63" s="30" t="s">
        <v>358</v>
      </c>
    </row>
    <row r="64" spans="1:14" ht="10.5">
      <c r="A64" s="26">
        <v>58</v>
      </c>
      <c r="B64" s="7" t="s">
        <v>173</v>
      </c>
      <c r="C64" s="30" t="s">
        <v>309</v>
      </c>
      <c r="D64" s="33">
        <v>0</v>
      </c>
      <c r="F64" s="25">
        <f>ROUND((F58+F62+F63),2)</f>
        <v>0</v>
      </c>
      <c r="G64" s="25"/>
      <c r="H64" s="25"/>
      <c r="I64" s="25"/>
      <c r="J64" s="29"/>
      <c r="K64" s="29"/>
      <c r="L64" s="25"/>
      <c r="N64" s="30" t="s">
        <v>359</v>
      </c>
    </row>
    <row r="65" spans="1:14" ht="10.5">
      <c r="A65" s="26">
        <v>59</v>
      </c>
      <c r="B65" s="7" t="s">
        <v>174</v>
      </c>
      <c r="C65" s="30" t="s">
        <v>302</v>
      </c>
      <c r="D65" s="33">
        <v>0</v>
      </c>
      <c r="F65" s="25">
        <f>ROUND(SUMIF(Определители!I6:I41,"=9",'Базовые цены с учетом расхода'!B6:B41),2)</f>
        <v>0</v>
      </c>
      <c r="G65" s="25">
        <f>ROUND(SUMIF(Определители!I6:I41,"=9",'Базовые цены с учетом расхода'!C6:C41),2)</f>
        <v>0</v>
      </c>
      <c r="H65" s="25">
        <f>ROUND(SUMIF(Определители!I6:I41,"=9",'Базовые цены с учетом расхода'!D6:D41),2)</f>
        <v>0</v>
      </c>
      <c r="I65" s="25">
        <f>ROUND(SUMIF(Определители!I6:I41,"=9",'Базовые цены с учетом расхода'!E6:E41),2)</f>
        <v>0</v>
      </c>
      <c r="J65" s="29">
        <f>ROUND(SUMIF(Определители!I6:I41,"=9",'Базовые цены с учетом расхода'!I6:I41),8)</f>
        <v>0</v>
      </c>
      <c r="K65" s="29">
        <f>ROUND(SUMIF(Определители!I6:I41,"=9",'Базовые цены с учетом расхода'!K6:K41),8)</f>
        <v>0</v>
      </c>
      <c r="L65" s="25">
        <f>ROUND(SUMIF(Определители!I6:I41,"=9",'Базовые цены с учетом расхода'!F6:F41),2)</f>
        <v>0</v>
      </c>
      <c r="N65" s="30" t="s">
        <v>360</v>
      </c>
    </row>
    <row r="66" spans="1:14" ht="10.5">
      <c r="A66" s="26">
        <v>60</v>
      </c>
      <c r="B66" s="7" t="s">
        <v>172</v>
      </c>
      <c r="C66" s="30" t="s">
        <v>302</v>
      </c>
      <c r="D66" s="33">
        <v>0</v>
      </c>
      <c r="F66" s="25">
        <f>ROUND(SUMIF(Определители!I6:I41,"=9",'Базовые цены с учетом расхода'!N6:N41),2)</f>
        <v>0</v>
      </c>
      <c r="G66" s="25"/>
      <c r="H66" s="25"/>
      <c r="I66" s="25"/>
      <c r="J66" s="29"/>
      <c r="K66" s="29"/>
      <c r="L66" s="25"/>
      <c r="N66" s="30" t="s">
        <v>361</v>
      </c>
    </row>
    <row r="67" spans="1:14" ht="10.5">
      <c r="A67" s="26">
        <v>61</v>
      </c>
      <c r="B67" s="7" t="s">
        <v>152</v>
      </c>
      <c r="C67" s="30" t="s">
        <v>302</v>
      </c>
      <c r="D67" s="33">
        <v>0</v>
      </c>
      <c r="F67" s="25">
        <f>ROUND(SUMIF(Определители!I6:I41,"=9",'Базовые цены с учетом расхода'!O6:O41),2)</f>
        <v>0</v>
      </c>
      <c r="G67" s="25"/>
      <c r="H67" s="25"/>
      <c r="I67" s="25"/>
      <c r="J67" s="29"/>
      <c r="K67" s="29"/>
      <c r="L67" s="25"/>
      <c r="N67" s="30" t="s">
        <v>362</v>
      </c>
    </row>
    <row r="68" spans="1:14" ht="10.5">
      <c r="A68" s="26">
        <v>62</v>
      </c>
      <c r="B68" s="7" t="s">
        <v>175</v>
      </c>
      <c r="C68" s="30" t="s">
        <v>309</v>
      </c>
      <c r="D68" s="33">
        <v>0</v>
      </c>
      <c r="F68" s="25">
        <f>ROUND((F65+F66+F67),2)</f>
        <v>0</v>
      </c>
      <c r="G68" s="25"/>
      <c r="H68" s="25"/>
      <c r="I68" s="25"/>
      <c r="J68" s="29"/>
      <c r="K68" s="29"/>
      <c r="L68" s="25"/>
      <c r="N68" s="30" t="s">
        <v>363</v>
      </c>
    </row>
    <row r="69" spans="1:14" ht="10.5">
      <c r="A69" s="26">
        <v>63</v>
      </c>
      <c r="B69" s="7" t="s">
        <v>176</v>
      </c>
      <c r="C69" s="30" t="s">
        <v>302</v>
      </c>
      <c r="D69" s="33">
        <v>0</v>
      </c>
      <c r="F69" s="25">
        <f>ROUND(SUMIF(Определители!I6:I41,"=:",'Базовые цены с учетом расхода'!B6:B41),2)</f>
        <v>0</v>
      </c>
      <c r="G69" s="25">
        <f>ROUND(SUMIF(Определители!I6:I41,"=:",'Базовые цены с учетом расхода'!C6:C41),2)</f>
        <v>0</v>
      </c>
      <c r="H69" s="25">
        <f>ROUND(SUMIF(Определители!I6:I41,"=:",'Базовые цены с учетом расхода'!D6:D41),2)</f>
        <v>0</v>
      </c>
      <c r="I69" s="25">
        <f>ROUND(SUMIF(Определители!I6:I41,"=:",'Базовые цены с учетом расхода'!E6:E41),2)</f>
        <v>0</v>
      </c>
      <c r="J69" s="29">
        <f>ROUND(SUMIF(Определители!I6:I41,"=:",'Базовые цены с учетом расхода'!I6:I41),8)</f>
        <v>0</v>
      </c>
      <c r="K69" s="29">
        <f>ROUND(SUMIF(Определители!I6:I41,"=:",'Базовые цены с учетом расхода'!K6:K41),8)</f>
        <v>0</v>
      </c>
      <c r="L69" s="25">
        <f>ROUND(SUMIF(Определители!I6:I41,"=:",'Базовые цены с учетом расхода'!F6:F41),2)</f>
        <v>0</v>
      </c>
      <c r="N69" s="30" t="s">
        <v>364</v>
      </c>
    </row>
    <row r="70" spans="1:14" ht="10.5">
      <c r="A70" s="26">
        <v>64</v>
      </c>
      <c r="B70" s="7" t="s">
        <v>150</v>
      </c>
      <c r="C70" s="30" t="s">
        <v>302</v>
      </c>
      <c r="D70" s="33">
        <v>0</v>
      </c>
      <c r="F70" s="25">
        <f>ROUND(SUMIF(Определители!I6:I41,"=:",'Базовые цены с учетом расхода'!H6:H41),2)</f>
        <v>0</v>
      </c>
      <c r="G70" s="25"/>
      <c r="H70" s="25"/>
      <c r="I70" s="25"/>
      <c r="J70" s="29"/>
      <c r="K70" s="29"/>
      <c r="L70" s="25"/>
      <c r="N70" s="30" t="s">
        <v>365</v>
      </c>
    </row>
    <row r="71" spans="1:14" ht="10.5">
      <c r="A71" s="26">
        <v>65</v>
      </c>
      <c r="B71" s="7" t="s">
        <v>172</v>
      </c>
      <c r="C71" s="30" t="s">
        <v>302</v>
      </c>
      <c r="D71" s="33">
        <v>0</v>
      </c>
      <c r="F71" s="25">
        <f>ROUND(SUMIF(Определители!I6:I41,"=:",'Базовые цены с учетом расхода'!N6:N41),2)</f>
        <v>0</v>
      </c>
      <c r="G71" s="25"/>
      <c r="H71" s="25"/>
      <c r="I71" s="25"/>
      <c r="J71" s="29"/>
      <c r="K71" s="29"/>
      <c r="L71" s="25"/>
      <c r="N71" s="30" t="s">
        <v>366</v>
      </c>
    </row>
    <row r="72" spans="1:14" ht="10.5">
      <c r="A72" s="26">
        <v>66</v>
      </c>
      <c r="B72" s="7" t="s">
        <v>152</v>
      </c>
      <c r="C72" s="30" t="s">
        <v>302</v>
      </c>
      <c r="D72" s="33">
        <v>0</v>
      </c>
      <c r="F72" s="25">
        <f>ROUND(SUMIF(Определители!I6:I41,"=:",'Базовые цены с учетом расхода'!O6:O41),2)</f>
        <v>0</v>
      </c>
      <c r="G72" s="25"/>
      <c r="H72" s="25"/>
      <c r="I72" s="25"/>
      <c r="J72" s="29"/>
      <c r="K72" s="29"/>
      <c r="L72" s="25"/>
      <c r="N72" s="30" t="s">
        <v>367</v>
      </c>
    </row>
    <row r="73" spans="1:14" ht="10.5">
      <c r="A73" s="26">
        <v>67</v>
      </c>
      <c r="B73" s="7" t="s">
        <v>177</v>
      </c>
      <c r="C73" s="30" t="s">
        <v>309</v>
      </c>
      <c r="D73" s="33">
        <v>0</v>
      </c>
      <c r="F73" s="25">
        <f>ROUND((F69+F71+F72),2)</f>
        <v>0</v>
      </c>
      <c r="G73" s="25"/>
      <c r="H73" s="25"/>
      <c r="I73" s="25"/>
      <c r="J73" s="29"/>
      <c r="K73" s="29"/>
      <c r="L73" s="25"/>
      <c r="N73" s="30" t="s">
        <v>368</v>
      </c>
    </row>
    <row r="74" spans="1:14" ht="10.5">
      <c r="A74" s="26">
        <v>68</v>
      </c>
      <c r="B74" s="7" t="s">
        <v>178</v>
      </c>
      <c r="C74" s="30" t="s">
        <v>302</v>
      </c>
      <c r="D74" s="33">
        <v>0</v>
      </c>
      <c r="F74" s="25">
        <f>ROUND(SUMIF(Определители!I6:I41,"=8",'Базовые цены с учетом расхода'!B6:B41),2)</f>
        <v>0</v>
      </c>
      <c r="G74" s="25">
        <f>ROUND(SUMIF(Определители!I6:I41,"=8",'Базовые цены с учетом расхода'!C6:C41),2)</f>
        <v>0</v>
      </c>
      <c r="H74" s="25">
        <f>ROUND(SUMIF(Определители!I6:I41,"=8",'Базовые цены с учетом расхода'!D6:D41),2)</f>
        <v>0</v>
      </c>
      <c r="I74" s="25">
        <f>ROUND(SUMIF(Определители!I6:I41,"=8",'Базовые цены с учетом расхода'!E6:E41),2)</f>
        <v>0</v>
      </c>
      <c r="J74" s="29">
        <f>ROUND(SUMIF(Определители!I6:I41,"=8",'Базовые цены с учетом расхода'!I6:I41),8)</f>
        <v>0</v>
      </c>
      <c r="K74" s="29">
        <f>ROUND(SUMIF(Определители!I6:I41,"=8",'Базовые цены с учетом расхода'!K6:K41),8)</f>
        <v>0</v>
      </c>
      <c r="L74" s="25">
        <f>ROUND(SUMIF(Определители!I6:I41,"=8",'Базовые цены с учетом расхода'!F6:F41),2)</f>
        <v>0</v>
      </c>
      <c r="N74" s="30" t="s">
        <v>369</v>
      </c>
    </row>
    <row r="75" spans="1:14" ht="10.5">
      <c r="A75" s="26">
        <v>69</v>
      </c>
      <c r="B75" s="7" t="s">
        <v>150</v>
      </c>
      <c r="C75" s="30" t="s">
        <v>302</v>
      </c>
      <c r="D75" s="33">
        <v>0</v>
      </c>
      <c r="F75" s="25">
        <f>ROUND(SUMIF(Определители!I6:I41,"=8",'Базовые цены с учетом расхода'!H6:H41),2)</f>
        <v>0</v>
      </c>
      <c r="G75" s="25"/>
      <c r="H75" s="25"/>
      <c r="I75" s="25"/>
      <c r="J75" s="29"/>
      <c r="K75" s="29"/>
      <c r="L75" s="25"/>
      <c r="N75" s="30" t="s">
        <v>370</v>
      </c>
    </row>
    <row r="76" spans="1:14" ht="10.5">
      <c r="A76" s="26">
        <v>70</v>
      </c>
      <c r="B76" s="7" t="s">
        <v>179</v>
      </c>
      <c r="C76" s="30" t="s">
        <v>309</v>
      </c>
      <c r="D76" s="33">
        <v>0</v>
      </c>
      <c r="F76" s="25">
        <f>ROUND((F17+F27+F34+F39+F47+F52+F57+F64+F68+F73+F74),2)</f>
        <v>57248.01</v>
      </c>
      <c r="G76" s="25">
        <f>ROUND((G17+G27+G34+G39+G47+G52+G57+G64+G68+G73+G74),2)</f>
        <v>0</v>
      </c>
      <c r="H76" s="25">
        <f>ROUND((H17+H27+H34+H39+H47+H52+H57+H64+H68+H73+H74),2)</f>
        <v>0</v>
      </c>
      <c r="I76" s="25">
        <f>ROUND((I17+I27+I34+I39+I47+I52+I57+I64+I68+I73+I74),2)</f>
        <v>0</v>
      </c>
      <c r="J76" s="29">
        <f>ROUND((J17+J27+J34+J39+J47+J52+J57+J64+J68+J73+J74),8)</f>
        <v>0</v>
      </c>
      <c r="K76" s="29">
        <f>ROUND((K17+K27+K34+K39+K47+K52+K57+K64+K68+K73+K74),8)</f>
        <v>0</v>
      </c>
      <c r="L76" s="25">
        <f>ROUND((L17+L27+L34+L39+L47+L52+L57+L64+L68+L73+L74),2)</f>
        <v>0</v>
      </c>
      <c r="N76" s="30" t="s">
        <v>371</v>
      </c>
    </row>
    <row r="77" spans="1:14" ht="10.5">
      <c r="A77" s="26">
        <v>71</v>
      </c>
      <c r="B77" s="7" t="s">
        <v>180</v>
      </c>
      <c r="C77" s="30" t="s">
        <v>309</v>
      </c>
      <c r="D77" s="33">
        <v>0</v>
      </c>
      <c r="F77" s="25">
        <f>ROUND((F23+F31+F36+F43+F49+F54+F61+F70+F75),2)</f>
        <v>0</v>
      </c>
      <c r="G77" s="25"/>
      <c r="H77" s="25"/>
      <c r="I77" s="25"/>
      <c r="J77" s="29"/>
      <c r="K77" s="29"/>
      <c r="L77" s="25"/>
      <c r="N77" s="30" t="s">
        <v>372</v>
      </c>
    </row>
    <row r="78" spans="1:14" ht="10.5">
      <c r="A78" s="26">
        <v>72</v>
      </c>
      <c r="B78" s="7" t="s">
        <v>181</v>
      </c>
      <c r="C78" s="30" t="s">
        <v>309</v>
      </c>
      <c r="D78" s="33">
        <v>0</v>
      </c>
      <c r="F78" s="25">
        <f>ROUND((F24+F32+F37+F44+F50+F55+F62+F66+F71),2)</f>
        <v>3290.81</v>
      </c>
      <c r="G78" s="25"/>
      <c r="H78" s="25"/>
      <c r="I78" s="25"/>
      <c r="J78" s="29"/>
      <c r="K78" s="29"/>
      <c r="L78" s="25"/>
      <c r="N78" s="30" t="s">
        <v>373</v>
      </c>
    </row>
    <row r="79" spans="1:14" ht="10.5">
      <c r="A79" s="26">
        <v>73</v>
      </c>
      <c r="B79" s="7" t="s">
        <v>182</v>
      </c>
      <c r="C79" s="30" t="s">
        <v>309</v>
      </c>
      <c r="D79" s="33">
        <v>0</v>
      </c>
      <c r="F79" s="25">
        <f>ROUND((F25+F33+F38+F45+F51+F56+F63+F67+F72),2)</f>
        <v>2039.79</v>
      </c>
      <c r="G79" s="25"/>
      <c r="H79" s="25"/>
      <c r="I79" s="25"/>
      <c r="J79" s="29"/>
      <c r="K79" s="29"/>
      <c r="L79" s="25"/>
      <c r="N79" s="30" t="s">
        <v>374</v>
      </c>
    </row>
    <row r="80" spans="1:14" ht="10.5">
      <c r="A80" s="26">
        <v>74</v>
      </c>
      <c r="B80" s="7" t="s">
        <v>183</v>
      </c>
      <c r="C80" s="30" t="s">
        <v>375</v>
      </c>
      <c r="D80" s="33">
        <v>0</v>
      </c>
      <c r="F80" s="25">
        <f>ROUND(SUM('Базовые цены с учетом расхода'!X6:X41),2)</f>
        <v>0</v>
      </c>
      <c r="G80" s="25"/>
      <c r="H80" s="25"/>
      <c r="I80" s="25"/>
      <c r="J80" s="29"/>
      <c r="K80" s="29"/>
      <c r="L80" s="25">
        <f>ROUND(SUM('Базовые цены с учетом расхода'!X6:X41),2)</f>
        <v>0</v>
      </c>
      <c r="N80" s="30" t="s">
        <v>376</v>
      </c>
    </row>
    <row r="81" spans="1:14" ht="10.5">
      <c r="A81" s="26">
        <v>75</v>
      </c>
      <c r="B81" s="7" t="s">
        <v>184</v>
      </c>
      <c r="C81" s="30" t="s">
        <v>375</v>
      </c>
      <c r="D81" s="33">
        <v>0</v>
      </c>
      <c r="F81" s="25">
        <f>ROUND(SUM('Базовые цены с учетом расхода'!C6:C41),2)</f>
        <v>3037.12</v>
      </c>
      <c r="G81" s="25"/>
      <c r="H81" s="25"/>
      <c r="I81" s="25"/>
      <c r="J81" s="29"/>
      <c r="K81" s="29"/>
      <c r="L81" s="25"/>
      <c r="N81" s="30" t="s">
        <v>377</v>
      </c>
    </row>
    <row r="82" spans="1:14" ht="10.5">
      <c r="A82" s="26">
        <v>76</v>
      </c>
      <c r="B82" s="7" t="s">
        <v>185</v>
      </c>
      <c r="C82" s="30" t="s">
        <v>375</v>
      </c>
      <c r="D82" s="33">
        <v>0</v>
      </c>
      <c r="F82" s="25">
        <f>ROUND(SUM('Базовые цены с учетом расхода'!E6:E41),2)</f>
        <v>19.59</v>
      </c>
      <c r="G82" s="25"/>
      <c r="H82" s="25"/>
      <c r="I82" s="25"/>
      <c r="J82" s="29"/>
      <c r="K82" s="29"/>
      <c r="L82" s="25"/>
      <c r="N82" s="30" t="s">
        <v>378</v>
      </c>
    </row>
    <row r="83" spans="1:14" ht="10.5">
      <c r="A83" s="26">
        <v>77</v>
      </c>
      <c r="B83" s="7" t="s">
        <v>186</v>
      </c>
      <c r="C83" s="30" t="s">
        <v>379</v>
      </c>
      <c r="D83" s="33">
        <v>0</v>
      </c>
      <c r="F83" s="25">
        <f>ROUND((F81+F82),2)</f>
        <v>3056.71</v>
      </c>
      <c r="G83" s="25"/>
      <c r="H83" s="25"/>
      <c r="I83" s="25"/>
      <c r="J83" s="29"/>
      <c r="K83" s="29"/>
      <c r="L83" s="25"/>
      <c r="N83" s="30" t="s">
        <v>380</v>
      </c>
    </row>
    <row r="84" spans="1:14" ht="10.5">
      <c r="A84" s="26">
        <v>78</v>
      </c>
      <c r="B84" s="7" t="s">
        <v>187</v>
      </c>
      <c r="C84" s="30" t="s">
        <v>375</v>
      </c>
      <c r="D84" s="33">
        <v>0</v>
      </c>
      <c r="F84" s="25"/>
      <c r="G84" s="25"/>
      <c r="H84" s="25"/>
      <c r="I84" s="25"/>
      <c r="J84" s="29">
        <f>ROUND(SUM('Базовые цены с учетом расхода'!I6:I41),8)</f>
        <v>257.2806894</v>
      </c>
      <c r="K84" s="29"/>
      <c r="L84" s="25"/>
      <c r="N84" s="30" t="s">
        <v>381</v>
      </c>
    </row>
    <row r="85" spans="1:14" ht="10.5">
      <c r="A85" s="26">
        <v>79</v>
      </c>
      <c r="B85" s="7" t="s">
        <v>188</v>
      </c>
      <c r="C85" s="30" t="s">
        <v>375</v>
      </c>
      <c r="D85" s="33">
        <v>0</v>
      </c>
      <c r="F85" s="25"/>
      <c r="G85" s="25"/>
      <c r="H85" s="25"/>
      <c r="I85" s="25"/>
      <c r="J85" s="29">
        <f>ROUND(SUM('Базовые цены с учетом расхода'!K6:K41),8)</f>
        <v>1.184125</v>
      </c>
      <c r="K85" s="29"/>
      <c r="L85" s="25"/>
      <c r="N85" s="30" t="s">
        <v>382</v>
      </c>
    </row>
    <row r="86" spans="1:14" ht="10.5">
      <c r="A86" s="26">
        <v>80</v>
      </c>
      <c r="B86" s="7" t="s">
        <v>189</v>
      </c>
      <c r="C86" s="30" t="s">
        <v>379</v>
      </c>
      <c r="D86" s="33">
        <v>0</v>
      </c>
      <c r="F86" s="25"/>
      <c r="G86" s="25"/>
      <c r="H86" s="25"/>
      <c r="I86" s="25"/>
      <c r="J86" s="29">
        <f>ROUND((J84+J85),8)</f>
        <v>258.4648144</v>
      </c>
      <c r="K86" s="29"/>
      <c r="L86" s="25"/>
      <c r="N86" s="30" t="s">
        <v>383</v>
      </c>
    </row>
    <row r="87" spans="1:14" ht="10.5">
      <c r="A87" s="26">
        <v>81</v>
      </c>
      <c r="B87" s="7" t="s">
        <v>190</v>
      </c>
      <c r="C87" s="30" t="s">
        <v>384</v>
      </c>
      <c r="D87" s="33">
        <v>3.85</v>
      </c>
      <c r="F87" s="25">
        <f>ROUND((F76)*D87,2)</f>
        <v>220404.84</v>
      </c>
      <c r="G87" s="25"/>
      <c r="H87" s="25"/>
      <c r="I87" s="25"/>
      <c r="J87" s="29"/>
      <c r="K87" s="29"/>
      <c r="L87" s="25"/>
      <c r="N87" s="30" t="s">
        <v>385</v>
      </c>
    </row>
    <row r="88" spans="1:14" ht="10.5">
      <c r="A88" s="26">
        <v>82</v>
      </c>
      <c r="B88" s="7" t="s">
        <v>191</v>
      </c>
      <c r="C88" s="30" t="s">
        <v>386</v>
      </c>
      <c r="D88" s="33">
        <v>18</v>
      </c>
      <c r="F88" s="25">
        <f>ROUND((F87)*D88/100,2)</f>
        <v>39672.87</v>
      </c>
      <c r="G88" s="25"/>
      <c r="H88" s="25"/>
      <c r="I88" s="25"/>
      <c r="J88" s="29"/>
      <c r="K88" s="29"/>
      <c r="L88" s="25"/>
      <c r="N88" s="30" t="s">
        <v>387</v>
      </c>
    </row>
    <row r="89" spans="1:14" ht="10.5">
      <c r="A89" s="26">
        <v>83</v>
      </c>
      <c r="B89" s="7" t="s">
        <v>192</v>
      </c>
      <c r="C89" s="30" t="s">
        <v>379</v>
      </c>
      <c r="D89" s="33">
        <v>0</v>
      </c>
      <c r="F89" s="25">
        <f>ROUND((F87+F88),2)</f>
        <v>260077.71</v>
      </c>
      <c r="G89" s="25"/>
      <c r="H89" s="25"/>
      <c r="I89" s="25"/>
      <c r="J89" s="29"/>
      <c r="K89" s="29"/>
      <c r="L89" s="25"/>
      <c r="N89" s="30" t="s">
        <v>388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2010-06-08T04:23:20Z</cp:lastPrinted>
  <dcterms:created xsi:type="dcterms:W3CDTF">2010-06-08T05:39:40Z</dcterms:created>
  <dcterms:modified xsi:type="dcterms:W3CDTF">2011-02-18T09:14:57Z</dcterms:modified>
  <cp:category/>
  <cp:version/>
  <cp:contentType/>
  <cp:contentStatus/>
</cp:coreProperties>
</file>